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N:\DOCUMENTOS - TRE\SECGA\SLIC\SEÇÃO DE LICITAÇÕES\Divani - provisória\ANO 2021\PAD 15399 2020\"/>
    </mc:Choice>
  </mc:AlternateContent>
  <bookViews>
    <workbookView xWindow="0" yWindow="4140" windowWidth="19320" windowHeight="4995" tabRatio="926"/>
  </bookViews>
  <sheets>
    <sheet name="POSTO - Licitante" sheetId="39" r:id="rId1"/>
    <sheet name="ENCARGOS SOCIAIS - Licitante" sheetId="32" r:id="rId2"/>
    <sheet name="CITL - Licitante" sheetId="33" r:id="rId3"/>
    <sheet name="Item 1 - he 50%" sheetId="24" state="hidden" r:id="rId4"/>
    <sheet name="item 1 - he 100%" sheetId="23" state="hidden" r:id="rId5"/>
    <sheet name="HORA EXTRA - Licitante" sheetId="45" r:id="rId6"/>
    <sheet name="Item 2 - he 50%" sheetId="29" state="hidden" r:id="rId7"/>
    <sheet name="item 2 - he 100%" sheetId="30" state="hidden" r:id="rId8"/>
  </sheets>
  <definedNames>
    <definedName name="_xlnm.Print_Area" localSheetId="2">'CITL - Licitante'!$A$1:$B$23</definedName>
    <definedName name="_xlnm.Print_Area" localSheetId="1">'ENCARGOS SOCIAIS - Licitante'!$A$1:$D$62</definedName>
    <definedName name="_xlnm.Print_Area" localSheetId="5">'HORA EXTRA - Licitante'!$A$1:$I$39</definedName>
    <definedName name="_xlnm.Print_Area" localSheetId="0">'POSTO - Licitante'!$A$1:$O$32</definedName>
    <definedName name="_xlnm.Print_Titles" localSheetId="1">'ENCARGOS SOCIAIS - Licitante'!$1:$3</definedName>
    <definedName name="_xlnm.Print_Titles" localSheetId="5">'HORA EXTRA - Licitante'!$1:$4</definedName>
  </definedNames>
  <calcPr calcId="152511"/>
</workbook>
</file>

<file path=xl/calcChain.xml><?xml version="1.0" encoding="utf-8"?>
<calcChain xmlns="http://schemas.openxmlformats.org/spreadsheetml/2006/main">
  <c r="B22" i="39" l="1"/>
  <c r="L15" i="39" l="1"/>
  <c r="K15" i="39"/>
  <c r="J15" i="39"/>
  <c r="H15" i="39" l="1"/>
  <c r="B29" i="32" l="1"/>
  <c r="B53" i="32" l="1"/>
  <c r="B43" i="32"/>
  <c r="B46" i="32"/>
  <c r="B42" i="32"/>
  <c r="C27" i="45" l="1"/>
  <c r="C23" i="45"/>
  <c r="C19" i="45"/>
  <c r="C15" i="45"/>
  <c r="G32" i="45" l="1"/>
  <c r="F15" i="39"/>
  <c r="M15" i="39" s="1"/>
  <c r="C32" i="45"/>
  <c r="H26" i="45"/>
  <c r="H22" i="45"/>
  <c r="H18" i="45"/>
  <c r="D15" i="45"/>
  <c r="B23" i="32"/>
  <c r="A2" i="45"/>
  <c r="A6" i="45"/>
  <c r="A5" i="45"/>
  <c r="A3" i="45"/>
  <c r="A1" i="45"/>
  <c r="B11" i="45"/>
  <c r="B27" i="45" s="1"/>
  <c r="B18" i="33"/>
  <c r="N14" i="39" s="1"/>
  <c r="A6" i="32"/>
  <c r="A5" i="32"/>
  <c r="A3" i="32"/>
  <c r="A2" i="32"/>
  <c r="A1" i="32"/>
  <c r="A3" i="33"/>
  <c r="A2" i="33"/>
  <c r="A1" i="33"/>
  <c r="A6" i="33"/>
  <c r="A5" i="33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/>
  <c r="B40" i="29"/>
  <c r="D15" i="30"/>
  <c r="D15" i="29"/>
  <c r="B55" i="29"/>
  <c r="B56" i="29"/>
  <c r="B33" i="29"/>
  <c r="B33" i="30"/>
  <c r="B73" i="30"/>
  <c r="B74" i="30"/>
  <c r="B84" i="30"/>
  <c r="B55" i="30"/>
  <c r="B56" i="30"/>
  <c r="B102" i="30"/>
  <c r="B102" i="29"/>
  <c r="B118" i="29"/>
  <c r="B41" i="29"/>
  <c r="B42" i="29"/>
  <c r="B81" i="29"/>
  <c r="B73" i="29"/>
  <c r="B74" i="29"/>
  <c r="B84" i="29"/>
  <c r="B80" i="29"/>
  <c r="B58" i="29"/>
  <c r="B61" i="29"/>
  <c r="B83" i="29"/>
  <c r="B80" i="30"/>
  <c r="B58" i="30"/>
  <c r="B61" i="30"/>
  <c r="B83" i="30"/>
  <c r="B41" i="30"/>
  <c r="B42" i="30"/>
  <c r="B81" i="30"/>
  <c r="B48" i="30"/>
  <c r="B49" i="30"/>
  <c r="B82" i="30"/>
  <c r="B48" i="29"/>
  <c r="B49" i="29"/>
  <c r="B82" i="29"/>
  <c r="D16" i="29"/>
  <c r="D17" i="29"/>
  <c r="D16" i="30"/>
  <c r="B85" i="29"/>
  <c r="D71" i="29"/>
  <c r="C71" i="29"/>
  <c r="D69" i="29"/>
  <c r="C69" i="29"/>
  <c r="D67" i="29"/>
  <c r="C67" i="29"/>
  <c r="D57" i="29"/>
  <c r="D29" i="29"/>
  <c r="C29" i="29"/>
  <c r="D25" i="29"/>
  <c r="C25" i="29"/>
  <c r="D58" i="29"/>
  <c r="C58" i="29"/>
  <c r="D54" i="29"/>
  <c r="D38" i="29"/>
  <c r="D30" i="29"/>
  <c r="C30" i="29"/>
  <c r="D26" i="29"/>
  <c r="C26" i="29"/>
  <c r="D73" i="29"/>
  <c r="C73" i="29"/>
  <c r="D70" i="29"/>
  <c r="C70" i="29"/>
  <c r="D68" i="29"/>
  <c r="C68" i="29"/>
  <c r="D66" i="29"/>
  <c r="D55" i="29"/>
  <c r="C55" i="29"/>
  <c r="D47" i="29"/>
  <c r="D39" i="29"/>
  <c r="C39" i="29"/>
  <c r="D31" i="29"/>
  <c r="C31" i="29"/>
  <c r="D27" i="29"/>
  <c r="C27" i="29"/>
  <c r="D60" i="29"/>
  <c r="C60" i="29"/>
  <c r="D32" i="29"/>
  <c r="C32" i="29"/>
  <c r="D24" i="29"/>
  <c r="D28" i="29"/>
  <c r="C28" i="29"/>
  <c r="C15" i="29"/>
  <c r="D17" i="30"/>
  <c r="C16" i="30"/>
  <c r="C16" i="29"/>
  <c r="B85" i="30"/>
  <c r="C54" i="29"/>
  <c r="D56" i="29"/>
  <c r="C56" i="29"/>
  <c r="C57" i="29"/>
  <c r="D59" i="29"/>
  <c r="C59" i="29"/>
  <c r="D33" i="29"/>
  <c r="D80" i="29"/>
  <c r="C24" i="29"/>
  <c r="C33" i="29"/>
  <c r="D72" i="29"/>
  <c r="D74" i="29"/>
  <c r="D84" i="29"/>
  <c r="C84" i="29"/>
  <c r="C66" i="29"/>
  <c r="C72" i="29"/>
  <c r="C74" i="29"/>
  <c r="D71" i="30"/>
  <c r="C71" i="30"/>
  <c r="D69" i="30"/>
  <c r="C69" i="30"/>
  <c r="D67" i="30"/>
  <c r="C67" i="30"/>
  <c r="D57" i="30"/>
  <c r="D29" i="30"/>
  <c r="C29" i="30"/>
  <c r="D25" i="30"/>
  <c r="C25" i="30"/>
  <c r="D58" i="30"/>
  <c r="C58" i="30"/>
  <c r="D54" i="30"/>
  <c r="D38" i="30"/>
  <c r="D30" i="30"/>
  <c r="C30" i="30"/>
  <c r="D26" i="30"/>
  <c r="C26" i="30"/>
  <c r="D73" i="30"/>
  <c r="C73" i="30"/>
  <c r="D70" i="30"/>
  <c r="C70" i="30"/>
  <c r="D68" i="30"/>
  <c r="C68" i="30"/>
  <c r="D66" i="30"/>
  <c r="D55" i="30"/>
  <c r="C55" i="30"/>
  <c r="D47" i="30"/>
  <c r="D39" i="30"/>
  <c r="C39" i="30"/>
  <c r="D31" i="30"/>
  <c r="C31" i="30"/>
  <c r="D27" i="30"/>
  <c r="C27" i="30"/>
  <c r="D60" i="30"/>
  <c r="C60" i="30"/>
  <c r="D32" i="30"/>
  <c r="C32" i="30"/>
  <c r="D24" i="30"/>
  <c r="D28" i="30"/>
  <c r="C28" i="30"/>
  <c r="C15" i="30"/>
  <c r="D48" i="29"/>
  <c r="C48" i="29"/>
  <c r="C47" i="29"/>
  <c r="C38" i="29"/>
  <c r="C40" i="29"/>
  <c r="D40" i="29"/>
  <c r="C49" i="29"/>
  <c r="D49" i="29"/>
  <c r="D82" i="29"/>
  <c r="C82" i="29"/>
  <c r="C61" i="29"/>
  <c r="D48" i="30"/>
  <c r="C48" i="30"/>
  <c r="C47" i="30"/>
  <c r="C38" i="30"/>
  <c r="C40" i="30"/>
  <c r="D40" i="30"/>
  <c r="D61" i="29"/>
  <c r="D83" i="29"/>
  <c r="C83" i="29"/>
  <c r="D41" i="29"/>
  <c r="C41" i="29"/>
  <c r="C42" i="29"/>
  <c r="D33" i="30"/>
  <c r="D80" i="30"/>
  <c r="C24" i="30"/>
  <c r="C33" i="30"/>
  <c r="D72" i="30"/>
  <c r="D74" i="30"/>
  <c r="D84" i="30"/>
  <c r="C84" i="30"/>
  <c r="C66" i="30"/>
  <c r="C72" i="30"/>
  <c r="C74" i="30"/>
  <c r="C54" i="30"/>
  <c r="D56" i="30"/>
  <c r="C56" i="30"/>
  <c r="C57" i="30"/>
  <c r="D59" i="30"/>
  <c r="C59" i="30"/>
  <c r="C80" i="29"/>
  <c r="C61" i="30"/>
  <c r="D42" i="29"/>
  <c r="D81" i="29"/>
  <c r="C80" i="30"/>
  <c r="D41" i="30"/>
  <c r="C41" i="30"/>
  <c r="C42" i="30"/>
  <c r="D49" i="30"/>
  <c r="D82" i="30"/>
  <c r="C82" i="30"/>
  <c r="D61" i="30"/>
  <c r="D83" i="30"/>
  <c r="C83" i="30"/>
  <c r="C49" i="30"/>
  <c r="D42" i="30"/>
  <c r="D81" i="30"/>
  <c r="C81" i="30"/>
  <c r="C85" i="30"/>
  <c r="C81" i="29"/>
  <c r="C85" i="29"/>
  <c r="D85" i="29"/>
  <c r="D88" i="29"/>
  <c r="D85" i="30"/>
  <c r="D88" i="30"/>
  <c r="D99" i="30"/>
  <c r="D100" i="29"/>
  <c r="D101" i="29"/>
  <c r="D98" i="29"/>
  <c r="D99" i="29"/>
  <c r="D101" i="30"/>
  <c r="D100" i="30"/>
  <c r="D98" i="30"/>
  <c r="D102" i="29"/>
  <c r="D106" i="29"/>
  <c r="D107" i="29"/>
  <c r="D102" i="30"/>
  <c r="D106" i="30"/>
  <c r="D109" i="29"/>
  <c r="D107" i="30"/>
  <c r="B119" i="29"/>
  <c r="D114" i="29"/>
  <c r="D115" i="29"/>
  <c r="D116" i="29"/>
  <c r="D113" i="29"/>
  <c r="D117" i="29"/>
  <c r="D109" i="30"/>
  <c r="D118" i="29"/>
  <c r="B119" i="30"/>
  <c r="D114" i="30"/>
  <c r="D115" i="30"/>
  <c r="D116" i="30"/>
  <c r="D117" i="30"/>
  <c r="D113" i="30"/>
  <c r="D121" i="29"/>
  <c r="D123" i="29"/>
  <c r="D125" i="29"/>
  <c r="C121" i="29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/>
  <c r="D121" i="30"/>
  <c r="D123" i="30"/>
  <c r="D125" i="30"/>
  <c r="C121" i="30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/>
  <c r="B54" i="24"/>
  <c r="B56" i="24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/>
  <c r="B118" i="24"/>
  <c r="D15" i="23"/>
  <c r="D16" i="23"/>
  <c r="D17" i="23"/>
  <c r="B33" i="23"/>
  <c r="B80" i="23"/>
  <c r="B102" i="23"/>
  <c r="B40" i="24"/>
  <c r="B33" i="24"/>
  <c r="B58" i="24"/>
  <c r="B55" i="24"/>
  <c r="B40" i="23"/>
  <c r="D15" i="24"/>
  <c r="D16" i="24"/>
  <c r="B102" i="24"/>
  <c r="B56" i="23"/>
  <c r="B41" i="23"/>
  <c r="B42" i="23"/>
  <c r="B81" i="23"/>
  <c r="B58" i="23"/>
  <c r="D58" i="23"/>
  <c r="C58" i="23"/>
  <c r="B61" i="24"/>
  <c r="B83" i="24"/>
  <c r="B80" i="24"/>
  <c r="B41" i="24"/>
  <c r="B42" i="24"/>
  <c r="B81" i="24"/>
  <c r="B48" i="23"/>
  <c r="B49" i="23"/>
  <c r="B82" i="23"/>
  <c r="B73" i="23"/>
  <c r="B74" i="23"/>
  <c r="B84" i="23"/>
  <c r="B61" i="23"/>
  <c r="B83" i="23"/>
  <c r="B73" i="24"/>
  <c r="B74" i="24"/>
  <c r="B84" i="24"/>
  <c r="B48" i="24"/>
  <c r="B49" i="24"/>
  <c r="B82" i="24"/>
  <c r="D28" i="23"/>
  <c r="C28" i="23"/>
  <c r="D60" i="23"/>
  <c r="C60" i="23"/>
  <c r="D67" i="23"/>
  <c r="C67" i="23"/>
  <c r="D24" i="23"/>
  <c r="D29" i="23"/>
  <c r="C29" i="23"/>
  <c r="D32" i="23"/>
  <c r="C32" i="23"/>
  <c r="D55" i="23"/>
  <c r="C55" i="23"/>
  <c r="D27" i="23"/>
  <c r="C27" i="23"/>
  <c r="D38" i="23"/>
  <c r="D30" i="23"/>
  <c r="C30" i="23"/>
  <c r="D25" i="23"/>
  <c r="C25" i="23"/>
  <c r="D68" i="23"/>
  <c r="C68" i="23"/>
  <c r="D39" i="23"/>
  <c r="C39" i="23"/>
  <c r="D47" i="23"/>
  <c r="D66" i="23"/>
  <c r="D57" i="23"/>
  <c r="D26" i="23"/>
  <c r="C26" i="23"/>
  <c r="D69" i="23"/>
  <c r="C69" i="23"/>
  <c r="D54" i="23"/>
  <c r="D31" i="23"/>
  <c r="C31" i="23"/>
  <c r="D70" i="23"/>
  <c r="C70" i="23"/>
  <c r="D71" i="23"/>
  <c r="C71" i="23"/>
  <c r="C16" i="23"/>
  <c r="C15" i="23"/>
  <c r="D17" i="24"/>
  <c r="D73" i="23"/>
  <c r="C73" i="23"/>
  <c r="B85" i="24"/>
  <c r="B85" i="23"/>
  <c r="C54" i="23"/>
  <c r="D56" i="23"/>
  <c r="C56" i="23"/>
  <c r="C66" i="23"/>
  <c r="C72" i="23"/>
  <c r="D72" i="23"/>
  <c r="C24" i="23"/>
  <c r="C33" i="23"/>
  <c r="D33" i="23"/>
  <c r="D80" i="23"/>
  <c r="D25" i="24"/>
  <c r="C25" i="24"/>
  <c r="D29" i="24"/>
  <c r="C29" i="24"/>
  <c r="D57" i="24"/>
  <c r="D69" i="24"/>
  <c r="C69" i="24"/>
  <c r="D30" i="24"/>
  <c r="C30" i="24"/>
  <c r="D55" i="24"/>
  <c r="C55" i="24"/>
  <c r="D26" i="24"/>
  <c r="C26" i="24"/>
  <c r="D27" i="24"/>
  <c r="C27" i="24"/>
  <c r="D28" i="24"/>
  <c r="C28" i="24"/>
  <c r="D32" i="24"/>
  <c r="C32" i="24"/>
  <c r="D70" i="24"/>
  <c r="C70" i="24"/>
  <c r="D73" i="24"/>
  <c r="C73" i="24"/>
  <c r="D68" i="24"/>
  <c r="C68" i="24"/>
  <c r="D24" i="24"/>
  <c r="D60" i="24"/>
  <c r="C60" i="24"/>
  <c r="D54" i="24"/>
  <c r="D66" i="24"/>
  <c r="D71" i="24"/>
  <c r="C71" i="24"/>
  <c r="D31" i="24"/>
  <c r="C31" i="24"/>
  <c r="D58" i="24"/>
  <c r="C58" i="24"/>
  <c r="D47" i="24"/>
  <c r="D39" i="24"/>
  <c r="C39" i="24"/>
  <c r="D38" i="24"/>
  <c r="D67" i="24"/>
  <c r="C67" i="24"/>
  <c r="C15" i="24"/>
  <c r="C57" i="23"/>
  <c r="D59" i="23"/>
  <c r="C59" i="23"/>
  <c r="C38" i="23"/>
  <c r="C40" i="23"/>
  <c r="D40" i="23"/>
  <c r="C16" i="24"/>
  <c r="D48" i="23"/>
  <c r="C48" i="23"/>
  <c r="C47" i="23"/>
  <c r="D74" i="23"/>
  <c r="D84" i="23"/>
  <c r="C84" i="23"/>
  <c r="C74" i="23"/>
  <c r="D49" i="23"/>
  <c r="D82" i="23"/>
  <c r="C82" i="23"/>
  <c r="C49" i="23"/>
  <c r="D41" i="23"/>
  <c r="C41" i="23"/>
  <c r="C42" i="23"/>
  <c r="D48" i="24"/>
  <c r="C48" i="24"/>
  <c r="C47" i="24"/>
  <c r="C80" i="23"/>
  <c r="D33" i="24"/>
  <c r="D80" i="24"/>
  <c r="C24" i="24"/>
  <c r="C33" i="24"/>
  <c r="D59" i="24"/>
  <c r="C59" i="24"/>
  <c r="C57" i="24"/>
  <c r="D61" i="23"/>
  <c r="D83" i="23"/>
  <c r="C83" i="23"/>
  <c r="C54" i="24"/>
  <c r="D56" i="24"/>
  <c r="C56" i="24"/>
  <c r="C66" i="24"/>
  <c r="C72" i="24"/>
  <c r="C74" i="24"/>
  <c r="D72" i="24"/>
  <c r="D74" i="24"/>
  <c r="D84" i="24"/>
  <c r="C84" i="24"/>
  <c r="D40" i="24"/>
  <c r="C38" i="24"/>
  <c r="C40" i="24"/>
  <c r="C61" i="23"/>
  <c r="D42" i="23"/>
  <c r="D81" i="23"/>
  <c r="C81" i="23"/>
  <c r="C85" i="23"/>
  <c r="D49" i="24"/>
  <c r="D82" i="24"/>
  <c r="C82" i="24"/>
  <c r="C49" i="24"/>
  <c r="C80" i="24"/>
  <c r="D61" i="24"/>
  <c r="D83" i="24"/>
  <c r="C83" i="24"/>
  <c r="D41" i="24"/>
  <c r="C41" i="24"/>
  <c r="C42" i="24"/>
  <c r="C61" i="24"/>
  <c r="D85" i="23"/>
  <c r="D88" i="23"/>
  <c r="D100" i="23"/>
  <c r="D42" i="24"/>
  <c r="D81" i="24"/>
  <c r="C81" i="24"/>
  <c r="C85" i="24"/>
  <c r="D101" i="23"/>
  <c r="D98" i="23"/>
  <c r="D99" i="23"/>
  <c r="D85" i="24"/>
  <c r="D88" i="24"/>
  <c r="D101" i="24"/>
  <c r="D102" i="23"/>
  <c r="D106" i="23"/>
  <c r="D99" i="24"/>
  <c r="D98" i="24"/>
  <c r="D100" i="24"/>
  <c r="D102" i="24"/>
  <c r="D106" i="24"/>
  <c r="D107" i="23"/>
  <c r="D109" i="23"/>
  <c r="D107" i="24"/>
  <c r="B119" i="23"/>
  <c r="D109" i="24"/>
  <c r="D116" i="23"/>
  <c r="D113" i="23"/>
  <c r="D117" i="23"/>
  <c r="D114" i="23"/>
  <c r="D115" i="23"/>
  <c r="B119" i="24"/>
  <c r="D115" i="24"/>
  <c r="D116" i="24"/>
  <c r="D117" i="24"/>
  <c r="D113" i="24"/>
  <c r="D114" i="24"/>
  <c r="D118" i="23"/>
  <c r="D121" i="23"/>
  <c r="D123" i="23"/>
  <c r="D118" i="24"/>
  <c r="D125" i="23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/>
  <c r="D31" i="45" l="1"/>
  <c r="H14" i="45"/>
  <c r="H31" i="45"/>
  <c r="H32" i="45" s="1"/>
  <c r="I32" i="45" s="1"/>
  <c r="B57" i="32"/>
  <c r="B45" i="32"/>
  <c r="F26" i="45"/>
  <c r="B48" i="32"/>
  <c r="B60" i="32" s="1"/>
  <c r="B30" i="32"/>
  <c r="B31" i="32" s="1"/>
  <c r="B58" i="32" s="1"/>
  <c r="B36" i="32"/>
  <c r="B37" i="32" s="1"/>
  <c r="B59" i="32" s="1"/>
  <c r="F14" i="45"/>
  <c r="F18" i="45"/>
  <c r="F22" i="45"/>
  <c r="D32" i="45"/>
  <c r="E32" i="45" s="1"/>
  <c r="D23" i="45"/>
  <c r="E23" i="45" s="1"/>
  <c r="B23" i="45"/>
  <c r="B19" i="45"/>
  <c r="B15" i="45"/>
  <c r="B32" i="45"/>
  <c r="E15" i="45"/>
  <c r="D19" i="45"/>
  <c r="D27" i="45"/>
  <c r="B62" i="32" l="1"/>
  <c r="D14" i="39" s="1"/>
  <c r="F23" i="45"/>
  <c r="G23" i="45" s="1"/>
  <c r="H23" i="45" s="1"/>
  <c r="I23" i="45" s="1"/>
  <c r="F15" i="45"/>
  <c r="G15" i="45" s="1"/>
  <c r="E27" i="45"/>
  <c r="F27" i="45" s="1"/>
  <c r="E19" i="45"/>
  <c r="F19" i="45" s="1"/>
  <c r="D15" i="39" l="1"/>
  <c r="E15" i="39" s="1"/>
  <c r="N15" i="39" s="1"/>
  <c r="O15" i="39" s="1"/>
  <c r="C22" i="39" s="1"/>
  <c r="E22" i="39" s="1"/>
  <c r="H22" i="39" s="1"/>
  <c r="N22" i="39" s="1"/>
  <c r="G19" i="45"/>
  <c r="H19" i="45" s="1"/>
  <c r="I19" i="45" s="1"/>
  <c r="H15" i="45"/>
  <c r="I15" i="45" s="1"/>
  <c r="G27" i="45"/>
  <c r="H27" i="45" l="1"/>
  <c r="I27" i="45" s="1"/>
</calcChain>
</file>

<file path=xl/sharedStrings.xml><?xml version="1.0" encoding="utf-8"?>
<sst xmlns="http://schemas.openxmlformats.org/spreadsheetml/2006/main" count="962" uniqueCount="302">
  <si>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</si>
  <si>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</si>
  <si>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</si>
  <si>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</si>
  <si>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</si>
  <si>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</si>
  <si>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</si>
  <si>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</si>
  <si>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</si>
  <si>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</si>
  <si>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</si>
  <si>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</si>
  <si>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</si>
  <si>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</si>
  <si>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</si>
  <si>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</si>
  <si>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</si>
  <si>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</si>
  <si>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</si>
  <si>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</si>
  <si>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</si>
  <si>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</si>
  <si>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</si>
  <si>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</si>
  <si>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</si>
  <si>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</si>
  <si>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</si>
  <si>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</si>
  <si>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</si>
  <si>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</si>
  <si>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</si>
  <si>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</si>
  <si>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</si>
  <si>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</si>
  <si>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</si>
  <si>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</si>
  <si>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</si>
  <si>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</si>
  <si>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</si>
  <si>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</si>
  <si>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</si>
  <si>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</si>
  <si>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</si>
  <si>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</si>
  <si>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</si>
  <si>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</si>
  <si>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</si>
  <si>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</si>
  <si>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</si>
  <si>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</si>
  <si>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</si>
  <si>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</si>
  <si>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</si>
  <si>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</si>
  <si>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</si>
  <si>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</si>
  <si>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</si>
  <si>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</si>
  <si>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</si>
  <si>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</si>
  <si>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</si>
  <si>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</si>
  <si>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</si>
  <si>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</si>
  <si>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</si>
  <si>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</si>
  <si>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</si>
  <si>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</si>
  <si>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</si>
  <si>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</si>
  <si>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</si>
  <si>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</si>
  <si>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</si>
  <si>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</si>
  <si>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</si>
  <si>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</si>
  <si>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</si>
  <si>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</si>
  <si>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</si>
  <si>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</si>
  <si>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</si>
  <si>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</si>
  <si>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</si>
  <si>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</si>
  <si>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</si>
  <si>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</si>
  <si>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</si>
  <si>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</si>
  <si>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</si>
  <si>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</si>
  <si>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</si>
  <si>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</si>
  <si>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</si>
  <si>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</si>
  <si>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</si>
  <si>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</si>
  <si>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</si>
  <si>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</si>
  <si>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</si>
  <si>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</si>
  <si>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</si>
  <si>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</si>
  <si>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</si>
  <si>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</si>
  <si>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</si>
  <si>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</si>
  <si>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</si>
  <si>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</si>
  <si>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</si>
  <si>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</si>
  <si>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</si>
  <si>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</si>
  <si>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</si>
  <si>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</si>
  <si>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</si>
  <si>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</si>
  <si>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</si>
  <si>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</si>
  <si>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</si>
  <si>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</si>
  <si>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</si>
  <si>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</si>
  <si>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</si>
  <si>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</si>
  <si>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</si>
  <si>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</si>
  <si>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</si>
  <si>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</si>
  <si>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</si>
  <si>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</si>
  <si>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</si>
  <si>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</si>
  <si>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</si>
  <si>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</si>
  <si>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</si>
  <si>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</si>
  <si>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</si>
  <si>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Item</t>
  </si>
  <si>
    <t xml:space="preserve">Percentual </t>
  </si>
  <si>
    <t>NOME DA EMPRESA</t>
  </si>
  <si>
    <t>CNPJ</t>
  </si>
  <si>
    <t>ITEM</t>
  </si>
  <si>
    <t>DESCRIÇÃO DO SERVIÇO</t>
  </si>
  <si>
    <t>MONTANTE A</t>
  </si>
  <si>
    <t>MONTANTE B</t>
  </si>
  <si>
    <t>SALÁRIO</t>
  </si>
  <si>
    <t>ENCARGOS SOCIAIS</t>
  </si>
  <si>
    <t>TOTAL</t>
  </si>
  <si>
    <t>CÉLULAS A PREENCHER</t>
  </si>
  <si>
    <t>POSTO DE TRABALHO</t>
  </si>
  <si>
    <t>DESCANSO SEMANAL REMUNERADO</t>
  </si>
  <si>
    <t>HORA SUPLEMENTAR 50%</t>
  </si>
  <si>
    <t>HORA SUPLEMENTAR 100%</t>
  </si>
  <si>
    <t>HORA SUPLEMENTAR NOTURNA 50%</t>
  </si>
  <si>
    <t>HORA SUPLEMENTAR NOTURNA 100%</t>
  </si>
  <si>
    <t>TRIBUNAL REGIONAL ELEITORAL DO PARANÁ</t>
  </si>
  <si>
    <t>Adicional de Férias</t>
  </si>
  <si>
    <t>13º Salário</t>
  </si>
  <si>
    <t>Afastamento Maternidade</t>
  </si>
  <si>
    <t>Total dos Encargos Sociais e Trabalhistas</t>
  </si>
  <si>
    <t>Memória de cálculo:</t>
  </si>
  <si>
    <t>ENCARGOS SOCIAIS E TRABALHISTAS</t>
  </si>
  <si>
    <t>1 sobre subtotal 2</t>
  </si>
  <si>
    <t>1 sobre subtotal 3</t>
  </si>
  <si>
    <t>1. Encargos Previdenciários e FGTS</t>
  </si>
  <si>
    <t>3. Afastamento Maternidade</t>
  </si>
  <si>
    <t xml:space="preserve">RESUMO DO MÓDULO - ENCARGOS SOCIAIS E TRABALHISTAS </t>
  </si>
  <si>
    <t>ENCARGOS SOCIAIS
(Vide Aba)</t>
  </si>
  <si>
    <t>R.A.T. e F. A. P.</t>
  </si>
  <si>
    <t>SENAI / SENAC</t>
  </si>
  <si>
    <t>SESI / SESC</t>
  </si>
  <si>
    <t>Valor Unitário</t>
  </si>
  <si>
    <t>CITL - CUSTOS INDIRETOS, TRIBUTOS E LUCRO</t>
  </si>
  <si>
    <t>Custo Indireto (CI) - Taxa de administração</t>
  </si>
  <si>
    <t>Lucro antes do Imposto de Renda (L)</t>
  </si>
  <si>
    <t>% CITL =  ((1 + CI) / (1 - T - L)) - 1</t>
  </si>
  <si>
    <t>Optante pela desoneração da folha de pagamento?
(Lei 12.546/2011)</t>
  </si>
  <si>
    <t>Sim</t>
  </si>
  <si>
    <t>x</t>
  </si>
  <si>
    <t>Não</t>
  </si>
  <si>
    <t xml:space="preserve">SUBMÓDULO 1 - Encargos Previdenciários e FGTS </t>
  </si>
  <si>
    <t>FUNDAMENTO LEGAL</t>
  </si>
  <si>
    <t>MEMÓRIA DE CÁLCULO</t>
  </si>
  <si>
    <t xml:space="preserve">Art. 22, inciso I, da Lei 8.212/91. </t>
  </si>
  <si>
    <t>20% sobre a remuneração.</t>
  </si>
  <si>
    <t>Art. 30 da Lei 8.036/90.</t>
  </si>
  <si>
    <t>1,5% sobre a remuneração.</t>
  </si>
  <si>
    <t>Art. 1º, inciso I, do Decreto Lei nº 1.146/70.</t>
  </si>
  <si>
    <t>0,2% sobre a remuneração.</t>
  </si>
  <si>
    <t>Decreto nº 2.318/86.</t>
  </si>
  <si>
    <t>1% sobre a remuneração</t>
  </si>
  <si>
    <t>Art. 3º, inciso I, do Decreto nº 87.043/82; art. 15, de Lei nº 9424/96; e art 2º, do Decreto nº 3412/99.</t>
  </si>
  <si>
    <t>2,5% sobre a remuneração.</t>
  </si>
  <si>
    <t>Art. 8º da Lei 8.029/90, alterada pela Lei nº 8.154/90.</t>
  </si>
  <si>
    <t>0,6% sobre a remuneração.</t>
  </si>
  <si>
    <r>
      <t xml:space="preserve">Art. 22, inciso II, alineas "b" e "c" da Lei 8.212/91; Decreto nº 6042/07; Anexo da Resolução MPS/CNPS nº 1.329/17 (Fator Acidentário de Prevenção - FAP). </t>
    </r>
    <r>
      <rPr>
        <b/>
        <sz val="8"/>
        <rFont val="Arial"/>
        <family val="2"/>
      </rPr>
      <t/>
    </r>
  </si>
  <si>
    <t>Art. 15 da Lei. 8036/90 e art 7º, inciso III, da Constituição Federal de 05/10/88.</t>
  </si>
  <si>
    <t>8% sobre a remuneração.</t>
  </si>
  <si>
    <t>Total do SUBMÓDULO 1:</t>
  </si>
  <si>
    <r>
      <t>A Constituição Federal no Art. 7º inciso XVII, dispõe que é direito do trabalhador o "gozo de férias anuais remuneradas com, pelo menos, um terço a mais do que o salário normal".</t>
    </r>
    <r>
      <rPr>
        <b/>
        <sz val="8"/>
        <color indexed="10"/>
        <rFont val="Arial"/>
        <family val="2"/>
      </rPr>
      <t/>
    </r>
  </si>
  <si>
    <t>((1 / 3) / 12) x 100 = 2,78%</t>
  </si>
  <si>
    <r>
      <t xml:space="preserve">A constituição Federal no Art.  7º inciso XIII, prevê o décimo terceiro salário com base na remuneração integral. Portanto, cada trabalhador faz jus a um salário por ano a esse título. </t>
    </r>
    <r>
      <rPr>
        <b/>
        <sz val="8"/>
        <color indexed="10"/>
        <rFont val="Arial"/>
        <family val="2"/>
      </rPr>
      <t/>
    </r>
  </si>
  <si>
    <t>1/12 x 100 = 8,33%</t>
  </si>
  <si>
    <t>B23 X B29</t>
  </si>
  <si>
    <t>Total do SUBMÓDULO 2:</t>
  </si>
  <si>
    <t>SUBMÓDULO 3 - Afastamento Maternidade</t>
  </si>
  <si>
    <t xml:space="preserve">Custeado Integralmente pela Previdência. Tem reflexos em férias, 13º salário e diferença salarial entre o teto da previdência e o recebido. Reflexo: </t>
  </si>
  <si>
    <t>(1,416% X 10% X 6/12) X (8,33% + 8,33% + 2,78% + 20% + 8%) = 0,03%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</si>
  <si>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Afastamento Maternidade. </t>
    </r>
  </si>
  <si>
    <t>B23 X B35</t>
  </si>
  <si>
    <t>Total do SUBMÓDULO 3:</t>
  </si>
  <si>
    <t>Total do SUBMÓDULO 5: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</si>
  <si>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</si>
  <si>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</si>
  <si>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</si>
  <si>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</si>
  <si>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 TRANSPORTE SUPLEMENTAR</t>
  </si>
  <si>
    <t>POR DIA</t>
  </si>
  <si>
    <t>VALE ALIMENTAÇÃO SUPLEMENTAR</t>
  </si>
  <si>
    <r>
      <t xml:space="preserve">CITL - CUSTOS INDIRETOS, TRIBUTOS E LUCROS
</t>
    </r>
    <r>
      <rPr>
        <sz val="10"/>
        <rFont val="Arial"/>
        <family val="2"/>
      </rPr>
      <t>(Vide Aba)</t>
    </r>
  </si>
  <si>
    <t>PIS - (T)</t>
  </si>
  <si>
    <t>COFINS - (T)</t>
  </si>
  <si>
    <t>ISS - (T)</t>
  </si>
  <si>
    <r>
      <t xml:space="preserve">INSS (CPRB) </t>
    </r>
    <r>
      <rPr>
        <sz val="10"/>
        <color rgb="FFFF0000"/>
        <rFont val="Arial"/>
        <family val="2"/>
      </rPr>
      <t xml:space="preserve">* </t>
    </r>
    <r>
      <rPr>
        <sz val="10"/>
        <rFont val="Arial"/>
        <family val="2"/>
      </rPr>
      <t>(T)</t>
    </r>
  </si>
  <si>
    <r>
      <rPr>
        <sz val="8"/>
        <color rgb="FFFF0000"/>
        <rFont val="Arial"/>
        <family val="2"/>
      </rPr>
      <t xml:space="preserve">* </t>
    </r>
    <r>
      <rPr>
        <sz val="8"/>
        <rFont val="Arial"/>
        <family val="2"/>
      </rPr>
      <t>Preencher somente se a empresa for optante pela desoneração da folha de pagamento (Lei 12546/2011; Item 6.5.1 do Acórdão nº 1212/2014-TCU).</t>
    </r>
  </si>
  <si>
    <r>
      <t>Valor do Posto Unitário Mensal:</t>
    </r>
    <r>
      <rPr>
        <sz val="10"/>
        <color indexed="8"/>
        <rFont val="Arial"/>
        <family val="2"/>
      </rPr>
      <t xml:space="preserve"> Montante A + Montante B + CITL.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</si>
  <si>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</si>
  <si>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t>CARGA HOR. SEMANAL</t>
  </si>
  <si>
    <t xml:space="preserve">SALÁRIO </t>
  </si>
  <si>
    <t>HORA SALÁRIO NOTURNA COM 50% DE ACRÉSCIMO</t>
  </si>
  <si>
    <t>HORA SALÁRIO NOTURNA COM 100% DE ACRÉSCIMO</t>
  </si>
  <si>
    <t>AUXÍLIOS DECORRENTES DE JORNADA SUPLEMENTAR</t>
  </si>
  <si>
    <r>
      <rPr>
        <b/>
        <sz val="10"/>
        <rFont val="Arial"/>
        <family val="2"/>
      </rPr>
      <t>Hora Salário Noturna</t>
    </r>
    <r>
      <rPr>
        <sz val="10"/>
        <rFont val="Arial"/>
        <family val="2"/>
      </rPr>
      <t xml:space="preserve">: 20% sobre a hora reduzida 52,5 min. 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</si>
  <si>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suplementar. Conf. Art. 73 do Decreto Lei 5452/43 - CLT.</t>
    </r>
  </si>
  <si>
    <t>Desc. PAT (%)</t>
  </si>
  <si>
    <t>VALOR UNITÁRIO MENSAL (A+B+CITL)</t>
  </si>
  <si>
    <t>RAT ( 1%, 2% ou 3%) multiplicado pelo FAP (de 50 a 100%)</t>
  </si>
  <si>
    <t>PAD:</t>
  </si>
  <si>
    <t>Observações</t>
  </si>
  <si>
    <t>Data Proposta:</t>
  </si>
  <si>
    <t>Licitação Nº:</t>
  </si>
  <si>
    <t>AUXÍLIO TRANSPORTE (Cálculo, vide planilha V.T.)</t>
  </si>
  <si>
    <t>HORA EXTRA</t>
  </si>
  <si>
    <t>HORA SALÁRIO COM 50% DE ACRÉSCIMO</t>
  </si>
  <si>
    <t>HORA SALÁRIO COM 100% DE ACRÉSCIMO</t>
  </si>
  <si>
    <t>Quant. Diária</t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</si>
  <si>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 xml:space="preserve">: Percentual máximo de 36,80% </t>
    </r>
  </si>
  <si>
    <t>SUBMÓDULO 2 - 13º Salário e Férias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</si>
  <si>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Férias, Adicional e 13º Salário.</t>
    </r>
  </si>
  <si>
    <t xml:space="preserve">SUBMÓDULO 4 - Provisão para Rescisão </t>
  </si>
  <si>
    <t>Aviso Prévio Indenizado</t>
  </si>
  <si>
    <t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</t>
  </si>
  <si>
    <t>((1/12) X 0,05) X 100 = 0,42%</t>
  </si>
  <si>
    <t>FGTS sobre Aviso Prévio Indenizado</t>
  </si>
  <si>
    <t>Súmula nº 305/TST e Acórdão TCU 2.217/2010 - Plenário.</t>
  </si>
  <si>
    <t>Multa do FGTS sobre o Aviso Prévio Indenizado</t>
  </si>
  <si>
    <t>Aviso Prévio Trabalhado</t>
  </si>
  <si>
    <t xml:space="preserve">Refere-se à indenização de sete dias corridos devida ao empregado no caso de o empregador rescindir o contrato sem justo motivo e conceder aviso prévio, conforme disposto no art. 488 da CLT.  (Acordão TCU 1186/2017). </t>
  </si>
  <si>
    <t>((7 / 30) / 12) X 100 = 1,94%</t>
  </si>
  <si>
    <t>1 sobre o Aviso Prévio Trabalhado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</si>
  <si>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Aviso Prévio Trabalhado. </t>
    </r>
  </si>
  <si>
    <t>Multa do FGTS sobre o Aviso Prévio Trabalhado</t>
  </si>
  <si>
    <t>Multa do FGTS sobre Rescisão sem Justa Causa</t>
  </si>
  <si>
    <t>Total do SUBMÓDULO 4:</t>
  </si>
  <si>
    <t>2. 13º Salário e Adicional de Férias</t>
  </si>
  <si>
    <t>4. Provisão para Rescisão</t>
  </si>
  <si>
    <t>5. Custo de Reposição do Profissional Ausente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</si>
  <si>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</t>
  </si>
  <si>
    <t>0,08 X 0,4 X 0,9 X [1 + 1/12 + 1/12 + (1/3 X 1/12)] = 3,44%</t>
  </si>
  <si>
    <t>SUBMÓDULO 5 - Custo de Reposição do Profissional Ausente</t>
  </si>
  <si>
    <t>Excluído face opção pela não reposição.</t>
  </si>
  <si>
    <t>Convenção ou Acordo Coletivo Utilizado:</t>
  </si>
  <si>
    <t>Vigência:</t>
  </si>
  <si>
    <r>
      <t xml:space="preserve">
</t>
    </r>
    <r>
      <rPr>
        <sz val="8"/>
        <color theme="1"/>
        <rFont val="Arial"/>
        <family val="2"/>
      </rPr>
      <t xml:space="preserve">
</t>
    </r>
  </si>
  <si>
    <t xml:space="preserve">AUXÍLIO ALIMENTAÇÃO </t>
  </si>
  <si>
    <t xml:space="preserve">VALE TRANSPORTE </t>
  </si>
  <si>
    <t>B41 X 8%</t>
  </si>
  <si>
    <t>B41 X 8% X 40%</t>
  </si>
  <si>
    <t>B44 X 8% X 40%</t>
  </si>
  <si>
    <t>B23 X B44</t>
  </si>
  <si>
    <r>
      <t xml:space="preserve">Encargos Sociais: </t>
    </r>
    <r>
      <rPr>
        <sz val="10"/>
        <rFont val="Arial"/>
        <family val="2"/>
      </rPr>
      <t xml:space="preserve">Percentual máximo de </t>
    </r>
    <r>
      <rPr>
        <sz val="10"/>
        <color rgb="FFFF0000"/>
        <rFont val="Arial"/>
        <family val="2"/>
      </rPr>
      <t>62,05%.</t>
    </r>
  </si>
  <si>
    <t>Resumo da Contratação</t>
  </si>
  <si>
    <t>Quantidade de Postos</t>
  </si>
  <si>
    <t>Valor Unitário do Posto</t>
  </si>
  <si>
    <t>Valor Mensal</t>
  </si>
  <si>
    <t>Vigência
(Meses)</t>
  </si>
  <si>
    <t>Soma do Item</t>
  </si>
  <si>
    <t>Valor Total Contratual:</t>
  </si>
  <si>
    <t>Descrição do Serviço</t>
  </si>
  <si>
    <t>Psicólogo</t>
  </si>
  <si>
    <t>15399/2020</t>
  </si>
  <si>
    <t>Psicólogo - CBO 2515-10 - 30 hrs</t>
  </si>
  <si>
    <t>AUXÍLIO ALIMENTAÇÃO</t>
  </si>
  <si>
    <r>
      <rPr>
        <b/>
        <sz val="10"/>
        <rFont val="Arial"/>
        <family val="2"/>
      </rPr>
      <t>Auxílio Alimentação</t>
    </r>
    <r>
      <rPr>
        <sz val="10"/>
        <rFont val="Arial"/>
        <family val="2"/>
      </rPr>
      <t>: Valor diário.</t>
    </r>
  </si>
  <si>
    <r>
      <rPr>
        <b/>
        <sz val="10"/>
        <rFont val="Arial"/>
        <family val="2"/>
      </rPr>
      <t>Auxílio Transporte</t>
    </r>
    <r>
      <rPr>
        <sz val="10"/>
        <rFont val="Arial"/>
        <family val="2"/>
      </rPr>
      <t xml:space="preserve">: Valor diário ( VT X 2 ). </t>
    </r>
  </si>
  <si>
    <t>AUXÍLIO TRANSPORTE</t>
  </si>
  <si>
    <r>
      <t xml:space="preserve">Auxílio Alimentação: </t>
    </r>
    <r>
      <rPr>
        <sz val="10"/>
        <rFont val="Arial"/>
        <family val="2"/>
      </rPr>
      <t xml:space="preserve"> [ ( 21 X V.U. ) - PAT ]</t>
    </r>
  </si>
  <si>
    <t>BENEFÍCIO DA CCT
(Descrever aqui)</t>
  </si>
  <si>
    <r>
      <t xml:space="preserve">Dias úteis: </t>
    </r>
    <r>
      <rPr>
        <sz val="10"/>
        <rFont val="Arial"/>
        <family val="2"/>
      </rPr>
      <t>21:  [ ( 365 / 7 ) X 5 - 9 ] / 12 = 20,98 (Acórdão TCU nº 1904/07 Plenário)</t>
    </r>
  </si>
  <si>
    <r>
      <t>Auxílio Transporte:</t>
    </r>
    <r>
      <rPr>
        <sz val="10"/>
        <rFont val="Arial"/>
        <family val="2"/>
      </rPr>
      <t xml:space="preserve"> { [ V.T. X ( Quant. Diária  X 21 ) ] - 6% da Remuneração }</t>
    </r>
  </si>
  <si>
    <t>PLANILHA DE CUSTOS E FORMAÇÃO DE PREÇOS - BASE LICITANTE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</si>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</sst>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0.0000%"/>
    <numFmt numFmtId="170" formatCode="0.0000"/>
    <numFmt numFmtId="171" formatCode="&quot;R$&quot;\ #,##0.00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0"/>
      <color theme="6" tint="-0.499984740745262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8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6" tint="-0.499984740745262"/>
      <name val="Arial"/>
      <family val="2"/>
    </font>
    <font>
      <b/>
      <i/>
      <sz val="8"/>
      <color rgb="FFFF000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0"/>
      <color theme="3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theme="1"/>
      <name val="Arial"/>
      <family val="2"/>
    </font>
    <font>
      <b/>
      <sz val="1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/>
      <top style="thick">
        <color theme="6" tint="0.39994506668294322"/>
      </top>
      <bottom/>
      <diagonal/>
    </border>
    <border>
      <left/>
      <right style="thin">
        <color indexed="64"/>
      </right>
      <top style="medium">
        <color theme="6" tint="0.39994506668294322"/>
      </top>
      <bottom/>
      <diagonal/>
    </border>
    <border>
      <left style="thin">
        <color indexed="64"/>
      </left>
      <right/>
      <top style="medium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4" tint="0.59996337778862885"/>
      </top>
      <bottom/>
      <diagonal/>
    </border>
    <border>
      <left/>
      <right/>
      <top/>
      <bottom style="thick">
        <color theme="0" tint="-0.34998626667073579"/>
      </bottom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55" applyNumberFormat="0" applyFill="0" applyAlignment="0" applyProtection="0"/>
    <xf numFmtId="0" fontId="37" fillId="0" borderId="56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81">
    <xf numFmtId="0" fontId="0" fillId="0" borderId="0" xfId="0"/>
    <xf numFmtId="167" fontId="4" fillId="0" borderId="0" xfId="0" applyNumberFormat="1" applyFont="1" applyProtection="1">
      <protection locked="0"/>
    </xf>
    <xf numFmtId="167" fontId="4" fillId="0" borderId="0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0" fontId="1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10" fontId="14" fillId="0" borderId="0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10" fontId="10" fillId="0" borderId="27" xfId="0" applyNumberFormat="1" applyFont="1" applyBorder="1" applyAlignment="1" applyProtection="1">
      <alignment horizontal="justify" vertical="justify" wrapText="1"/>
      <protection locked="0"/>
    </xf>
    <xf numFmtId="0" fontId="10" fillId="0" borderId="28" xfId="0" applyFont="1" applyBorder="1" applyAlignment="1" applyProtection="1">
      <alignment horizontal="justify" vertical="justify"/>
      <protection locked="0"/>
    </xf>
    <xf numFmtId="0" fontId="4" fillId="0" borderId="0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66" fontId="1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0" fontId="6" fillId="4" borderId="3" xfId="0" applyNumberFormat="1" applyFont="1" applyFill="1" applyBorder="1" applyAlignment="1" applyProtection="1">
      <alignment vertical="center"/>
    </xf>
    <xf numFmtId="10" fontId="14" fillId="4" borderId="32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Alignment="1" applyProtection="1">
      <alignment vertical="center"/>
    </xf>
    <xf numFmtId="10" fontId="14" fillId="0" borderId="0" xfId="0" applyNumberFormat="1" applyFont="1" applyAlignment="1" applyProtection="1">
      <alignment vertical="center"/>
    </xf>
    <xf numFmtId="166" fontId="5" fillId="3" borderId="20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Protection="1"/>
    <xf numFmtId="166" fontId="5" fillId="3" borderId="20" xfId="0" applyNumberFormat="1" applyFont="1" applyFill="1" applyBorder="1" applyProtection="1"/>
    <xf numFmtId="166" fontId="11" fillId="3" borderId="20" xfId="0" applyNumberFormat="1" applyFont="1" applyFill="1" applyBorder="1" applyProtection="1"/>
    <xf numFmtId="10" fontId="6" fillId="4" borderId="20" xfId="0" applyNumberFormat="1" applyFont="1" applyFill="1" applyBorder="1" applyProtection="1"/>
    <xf numFmtId="10" fontId="6" fillId="4" borderId="33" xfId="0" applyNumberFormat="1" applyFont="1" applyFill="1" applyBorder="1" applyProtection="1"/>
    <xf numFmtId="166" fontId="3" fillId="4" borderId="2" xfId="0" applyNumberFormat="1" applyFont="1" applyFill="1" applyBorder="1" applyProtection="1"/>
    <xf numFmtId="10" fontId="14" fillId="3" borderId="26" xfId="0" applyNumberFormat="1" applyFont="1" applyFill="1" applyBorder="1" applyProtection="1"/>
    <xf numFmtId="167" fontId="3" fillId="3" borderId="20" xfId="0" applyNumberFormat="1" applyFont="1" applyFill="1" applyBorder="1" applyProtection="1"/>
    <xf numFmtId="166" fontId="14" fillId="4" borderId="20" xfId="0" applyNumberFormat="1" applyFont="1" applyFill="1" applyBorder="1" applyProtection="1"/>
    <xf numFmtId="166" fontId="3" fillId="0" borderId="2" xfId="0" applyNumberFormat="1" applyFont="1" applyBorder="1" applyProtection="1"/>
    <xf numFmtId="167" fontId="3" fillId="5" borderId="3" xfId="0" applyNumberFormat="1" applyFont="1" applyFill="1" applyBorder="1" applyProtection="1"/>
    <xf numFmtId="10" fontId="6" fillId="4" borderId="1" xfId="0" applyNumberFormat="1" applyFont="1" applyFill="1" applyBorder="1" applyProtection="1"/>
    <xf numFmtId="167" fontId="5" fillId="3" borderId="20" xfId="0" applyNumberFormat="1" applyFont="1" applyFill="1" applyBorder="1" applyProtection="1"/>
    <xf numFmtId="166" fontId="4" fillId="0" borderId="0" xfId="0" applyNumberFormat="1" applyFont="1" applyAlignment="1" applyProtection="1">
      <alignment vertical="center"/>
    </xf>
    <xf numFmtId="166" fontId="6" fillId="0" borderId="13" xfId="0" applyNumberFormat="1" applyFont="1" applyBorder="1" applyAlignment="1" applyProtection="1">
      <alignment horizontal="center" vertical="center"/>
    </xf>
    <xf numFmtId="167" fontId="3" fillId="3" borderId="20" xfId="0" applyNumberFormat="1" applyFont="1" applyFill="1" applyBorder="1" applyAlignment="1" applyProtection="1">
      <alignment vertical="center"/>
    </xf>
    <xf numFmtId="10" fontId="14" fillId="4" borderId="3" xfId="0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horizontal="left"/>
    </xf>
    <xf numFmtId="168" fontId="3" fillId="2" borderId="3" xfId="0" applyNumberFormat="1" applyFont="1" applyFill="1" applyBorder="1" applyAlignment="1" applyProtection="1">
      <alignment horizontal="center"/>
    </xf>
    <xf numFmtId="167" fontId="3" fillId="0" borderId="3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9" fontId="3" fillId="2" borderId="10" xfId="2" applyFont="1" applyFill="1" applyBorder="1" applyAlignment="1" applyProtection="1">
      <alignment horizontal="center" vertical="center"/>
    </xf>
    <xf numFmtId="10" fontId="6" fillId="4" borderId="16" xfId="0" applyNumberFormat="1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167" fontId="4" fillId="0" borderId="11" xfId="0" applyNumberFormat="1" applyFont="1" applyBorder="1" applyAlignment="1" applyProtection="1">
      <alignment vertical="center"/>
    </xf>
    <xf numFmtId="166" fontId="3" fillId="2" borderId="8" xfId="0" applyNumberFormat="1" applyFont="1" applyFill="1" applyBorder="1" applyAlignment="1" applyProtection="1">
      <alignment vertical="center"/>
    </xf>
    <xf numFmtId="0" fontId="10" fillId="0" borderId="28" xfId="0" applyFont="1" applyBorder="1" applyAlignment="1" applyProtection="1">
      <alignment horizontal="justify" vertical="justify"/>
    </xf>
    <xf numFmtId="166" fontId="3" fillId="2" borderId="9" xfId="0" applyNumberFormat="1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167" fontId="3" fillId="3" borderId="12" xfId="0" applyNumberFormat="1" applyFont="1" applyFill="1" applyBorder="1" applyAlignment="1" applyProtection="1">
      <alignment vertical="center"/>
    </xf>
    <xf numFmtId="0" fontId="10" fillId="3" borderId="20" xfId="0" applyFont="1" applyFill="1" applyBorder="1" applyAlignment="1" applyProtection="1">
      <alignment horizontal="justify" vertical="justify"/>
    </xf>
    <xf numFmtId="0" fontId="4" fillId="0" borderId="0" xfId="0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0" fillId="0" borderId="0" xfId="0" applyFont="1" applyProtection="1"/>
    <xf numFmtId="167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7" fontId="3" fillId="2" borderId="10" xfId="0" applyNumberFormat="1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vertical="center"/>
    </xf>
    <xf numFmtId="167" fontId="3" fillId="2" borderId="2" xfId="0" applyNumberFormat="1" applyFont="1" applyFill="1" applyBorder="1" applyAlignment="1" applyProtection="1">
      <alignment vertical="center"/>
    </xf>
    <xf numFmtId="10" fontId="10" fillId="0" borderId="27" xfId="0" applyNumberFormat="1" applyFont="1" applyBorder="1" applyAlignment="1" applyProtection="1">
      <alignment horizontal="justify" vertical="justify" wrapText="1"/>
    </xf>
    <xf numFmtId="0" fontId="4" fillId="0" borderId="5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justify" vertical="justify"/>
    </xf>
    <xf numFmtId="0" fontId="3" fillId="3" borderId="20" xfId="0" applyFont="1" applyFill="1" applyBorder="1" applyAlignment="1" applyProtection="1">
      <alignment vertical="center"/>
    </xf>
    <xf numFmtId="10" fontId="10" fillId="0" borderId="20" xfId="0" applyNumberFormat="1" applyFont="1" applyBorder="1" applyAlignment="1" applyProtection="1">
      <alignment horizontal="justify" vertical="justify" wrapText="1"/>
    </xf>
    <xf numFmtId="0" fontId="10" fillId="0" borderId="27" xfId="0" applyNumberFormat="1" applyFont="1" applyFill="1" applyBorder="1" applyAlignment="1" applyProtection="1">
      <alignment horizontal="justify" vertical="justify"/>
    </xf>
    <xf numFmtId="0" fontId="10" fillId="3" borderId="20" xfId="0" applyFont="1" applyFill="1" applyBorder="1" applyProtection="1"/>
    <xf numFmtId="167" fontId="4" fillId="0" borderId="0" xfId="0" applyNumberFormat="1" applyFont="1" applyProtection="1"/>
    <xf numFmtId="10" fontId="14" fillId="0" borderId="0" xfId="0" applyNumberFormat="1" applyFont="1" applyProtection="1"/>
    <xf numFmtId="166" fontId="4" fillId="0" borderId="0" xfId="0" applyNumberFormat="1" applyFont="1" applyProtection="1"/>
    <xf numFmtId="10" fontId="6" fillId="4" borderId="13" xfId="0" applyNumberFormat="1" applyFont="1" applyFill="1" applyBorder="1" applyAlignment="1" applyProtection="1">
      <alignment horizontal="center"/>
    </xf>
    <xf numFmtId="0" fontId="3" fillId="3" borderId="19" xfId="0" applyFont="1" applyFill="1" applyBorder="1" applyProtection="1"/>
    <xf numFmtId="0" fontId="4" fillId="0" borderId="0" xfId="0" applyFont="1" applyProtection="1"/>
    <xf numFmtId="167" fontId="4" fillId="3" borderId="12" xfId="0" applyNumberFormat="1" applyFont="1" applyFill="1" applyBorder="1" applyProtection="1"/>
    <xf numFmtId="10" fontId="14" fillId="0" borderId="24" xfId="0" applyNumberFormat="1" applyFont="1" applyBorder="1" applyProtection="1"/>
    <xf numFmtId="166" fontId="4" fillId="0" borderId="24" xfId="0" applyNumberFormat="1" applyFont="1" applyBorder="1" applyProtection="1"/>
    <xf numFmtId="0" fontId="3" fillId="0" borderId="25" xfId="0" applyFont="1" applyBorder="1" applyAlignment="1" applyProtection="1">
      <alignment horizontal="center"/>
    </xf>
    <xf numFmtId="167" fontId="4" fillId="0" borderId="0" xfId="0" applyNumberFormat="1" applyFont="1" applyBorder="1" applyProtection="1"/>
    <xf numFmtId="10" fontId="14" fillId="0" borderId="0" xfId="0" applyNumberFormat="1" applyFont="1" applyBorder="1" applyProtection="1"/>
    <xf numFmtId="166" fontId="4" fillId="0" borderId="0" xfId="0" applyNumberFormat="1" applyFont="1" applyBorder="1" applyProtection="1"/>
    <xf numFmtId="10" fontId="6" fillId="4" borderId="16" xfId="0" applyNumberFormat="1" applyFont="1" applyFill="1" applyBorder="1" applyAlignment="1" applyProtection="1">
      <alignment horizontal="center"/>
    </xf>
    <xf numFmtId="0" fontId="10" fillId="0" borderId="22" xfId="0" applyFont="1" applyBorder="1" applyProtection="1"/>
    <xf numFmtId="0" fontId="10" fillId="3" borderId="29" xfId="0" applyFont="1" applyFill="1" applyBorder="1" applyProtection="1"/>
    <xf numFmtId="0" fontId="4" fillId="0" borderId="25" xfId="0" applyFont="1" applyBorder="1" applyProtection="1"/>
    <xf numFmtId="0" fontId="10" fillId="3" borderId="20" xfId="0" applyFont="1" applyFill="1" applyBorder="1" applyAlignment="1" applyProtection="1">
      <alignment horizontal="left"/>
    </xf>
    <xf numFmtId="0" fontId="10" fillId="0" borderId="22" xfId="0" applyFont="1" applyBorder="1" applyAlignment="1" applyProtection="1">
      <alignment horizontal="left"/>
    </xf>
    <xf numFmtId="0" fontId="6" fillId="0" borderId="20" xfId="0" applyFont="1" applyFill="1" applyBorder="1" applyAlignment="1" applyProtection="1">
      <alignment horizontal="center"/>
    </xf>
    <xf numFmtId="167" fontId="3" fillId="2" borderId="10" xfId="0" applyNumberFormat="1" applyFont="1" applyFill="1" applyBorder="1" applyAlignment="1" applyProtection="1">
      <alignment horizontal="center"/>
    </xf>
    <xf numFmtId="166" fontId="6" fillId="4" borderId="13" xfId="0" applyNumberFormat="1" applyFont="1" applyFill="1" applyBorder="1" applyAlignment="1" applyProtection="1">
      <alignment horizontal="center"/>
    </xf>
    <xf numFmtId="0" fontId="4" fillId="0" borderId="23" xfId="0" applyFont="1" applyBorder="1" applyProtection="1"/>
    <xf numFmtId="0" fontId="3" fillId="2" borderId="4" xfId="0" applyFont="1" applyFill="1" applyBorder="1" applyProtection="1"/>
    <xf numFmtId="0" fontId="6" fillId="0" borderId="25" xfId="0" applyFont="1" applyBorder="1" applyProtection="1"/>
    <xf numFmtId="0" fontId="10" fillId="0" borderId="24" xfId="0" applyFont="1" applyBorder="1" applyProtection="1"/>
    <xf numFmtId="167" fontId="14" fillId="0" borderId="0" xfId="0" applyNumberFormat="1" applyFont="1" applyBorder="1" applyProtection="1"/>
    <xf numFmtId="0" fontId="10" fillId="0" borderId="30" xfId="0" applyFont="1" applyBorder="1" applyProtection="1"/>
    <xf numFmtId="0" fontId="7" fillId="0" borderId="19" xfId="0" applyFont="1" applyBorder="1" applyAlignment="1" applyProtection="1">
      <alignment horizontal="left"/>
    </xf>
    <xf numFmtId="167" fontId="4" fillId="0" borderId="12" xfId="0" applyNumberFormat="1" applyFont="1" applyBorder="1" applyProtection="1"/>
    <xf numFmtId="10" fontId="14" fillId="0" borderId="26" xfId="0" applyNumberFormat="1" applyFont="1" applyBorder="1" applyProtection="1"/>
    <xf numFmtId="0" fontId="6" fillId="0" borderId="2" xfId="0" applyFont="1" applyFill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10" fontId="10" fillId="0" borderId="8" xfId="0" applyNumberFormat="1" applyFont="1" applyBorder="1" applyAlignment="1" applyProtection="1">
      <alignment horizontal="justify" vertical="justify" wrapText="1"/>
      <protection locked="0"/>
    </xf>
    <xf numFmtId="0" fontId="4" fillId="0" borderId="8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167" fontId="3" fillId="3" borderId="3" xfId="0" applyNumberFormat="1" applyFont="1" applyFill="1" applyBorder="1" applyProtection="1"/>
    <xf numFmtId="166" fontId="5" fillId="6" borderId="20" xfId="0" applyNumberFormat="1" applyFont="1" applyFill="1" applyBorder="1" applyProtection="1"/>
    <xf numFmtId="10" fontId="7" fillId="6" borderId="20" xfId="0" applyNumberFormat="1" applyFont="1" applyFill="1" applyBorder="1" applyAlignment="1" applyProtection="1">
      <alignment horizontal="right"/>
    </xf>
    <xf numFmtId="166" fontId="7" fillId="6" borderId="20" xfId="0" applyNumberFormat="1" applyFont="1" applyFill="1" applyBorder="1" applyAlignment="1" applyProtection="1">
      <alignment horizontal="right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41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horizontal="left"/>
      <protection locked="0"/>
    </xf>
    <xf numFmtId="10" fontId="3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" xfId="0" applyFont="1" applyFill="1" applyBorder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66" fontId="4" fillId="0" borderId="3" xfId="0" applyNumberFormat="1" applyFont="1" applyBorder="1" applyAlignment="1" applyProtection="1">
      <alignment vertical="center"/>
    </xf>
    <xf numFmtId="164" fontId="4" fillId="5" borderId="3" xfId="3" applyFont="1" applyFill="1" applyBorder="1" applyAlignment="1" applyProtection="1">
      <alignment vertical="center"/>
    </xf>
    <xf numFmtId="10" fontId="14" fillId="3" borderId="3" xfId="0" applyNumberFormat="1" applyFont="1" applyFill="1" applyBorder="1" applyAlignment="1" applyProtection="1">
      <alignment vertical="center"/>
    </xf>
    <xf numFmtId="167" fontId="3" fillId="3" borderId="3" xfId="0" applyNumberFormat="1" applyFont="1" applyFill="1" applyBorder="1" applyAlignment="1" applyProtection="1">
      <alignment vertical="center"/>
    </xf>
    <xf numFmtId="10" fontId="3" fillId="3" borderId="3" xfId="0" applyNumberFormat="1" applyFont="1" applyFill="1" applyBorder="1" applyAlignment="1" applyProtection="1">
      <alignment vertical="center"/>
    </xf>
    <xf numFmtId="10" fontId="6" fillId="3" borderId="3" xfId="0" applyNumberFormat="1" applyFont="1" applyFill="1" applyBorder="1" applyAlignment="1" applyProtection="1">
      <alignment vertical="center"/>
    </xf>
    <xf numFmtId="166" fontId="3" fillId="3" borderId="3" xfId="0" applyNumberFormat="1" applyFont="1" applyFill="1" applyBorder="1" applyAlignment="1" applyProtection="1">
      <alignment vertical="center"/>
    </xf>
    <xf numFmtId="167" fontId="3" fillId="2" borderId="3" xfId="0" applyNumberFormat="1" applyFont="1" applyFill="1" applyBorder="1" applyAlignment="1" applyProtection="1">
      <alignment vertical="center"/>
    </xf>
    <xf numFmtId="10" fontId="6" fillId="4" borderId="3" xfId="0" applyNumberFormat="1" applyFont="1" applyFill="1" applyBorder="1" applyProtection="1"/>
    <xf numFmtId="166" fontId="3" fillId="0" borderId="3" xfId="0" applyNumberFormat="1" applyFont="1" applyBorder="1" applyProtection="1"/>
    <xf numFmtId="10" fontId="3" fillId="3" borderId="3" xfId="0" applyNumberFormat="1" applyFont="1" applyFill="1" applyBorder="1" applyProtection="1"/>
    <xf numFmtId="166" fontId="4" fillId="3" borderId="3" xfId="0" applyNumberFormat="1" applyFont="1" applyFill="1" applyBorder="1" applyAlignment="1" applyProtection="1">
      <alignment vertical="center"/>
    </xf>
    <xf numFmtId="166" fontId="11" fillId="6" borderId="28" xfId="0" applyNumberFormat="1" applyFont="1" applyFill="1" applyBorder="1" applyAlignment="1" applyProtection="1">
      <alignment vertical="center"/>
    </xf>
    <xf numFmtId="10" fontId="14" fillId="6" borderId="43" xfId="0" applyNumberFormat="1" applyFont="1" applyFill="1" applyBorder="1" applyAlignment="1" applyProtection="1">
      <alignment vertical="center"/>
    </xf>
    <xf numFmtId="0" fontId="3" fillId="5" borderId="11" xfId="0" applyFont="1" applyFill="1" applyBorder="1" applyAlignment="1" applyProtection="1">
      <alignment horizontal="left"/>
      <protection locked="0"/>
    </xf>
    <xf numFmtId="0" fontId="3" fillId="5" borderId="8" xfId="0" applyFont="1" applyFill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/>
    </xf>
    <xf numFmtId="166" fontId="6" fillId="5" borderId="17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7" fontId="3" fillId="2" borderId="3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10" fontId="3" fillId="2" borderId="3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justify" wrapText="1"/>
    </xf>
    <xf numFmtId="10" fontId="4" fillId="0" borderId="0" xfId="0" applyNumberFormat="1" applyFont="1" applyAlignment="1" applyProtection="1">
      <alignment vertical="center"/>
    </xf>
    <xf numFmtId="0" fontId="6" fillId="0" borderId="7" xfId="0" applyFont="1" applyFill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 vertical="center"/>
    </xf>
    <xf numFmtId="10" fontId="3" fillId="2" borderId="36" xfId="0" applyNumberFormat="1" applyFont="1" applyFill="1" applyBorder="1" applyAlignment="1" applyProtection="1">
      <alignment horizontal="center" vertical="center"/>
    </xf>
    <xf numFmtId="10" fontId="6" fillId="4" borderId="37" xfId="0" applyNumberFormat="1" applyFont="1" applyFill="1" applyBorder="1" applyAlignment="1" applyProtection="1">
      <alignment vertical="center"/>
    </xf>
    <xf numFmtId="166" fontId="6" fillId="0" borderId="35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8" xfId="0" applyFont="1" applyBorder="1" applyProtection="1"/>
    <xf numFmtId="0" fontId="3" fillId="0" borderId="0" xfId="0" applyFont="1" applyBorder="1" applyAlignment="1" applyProtection="1">
      <alignment horizontal="left"/>
    </xf>
    <xf numFmtId="10" fontId="3" fillId="2" borderId="4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justify" vertical="center" wrapText="1"/>
    </xf>
    <xf numFmtId="0" fontId="4" fillId="5" borderId="41" xfId="0" applyFont="1" applyFill="1" applyBorder="1" applyProtection="1"/>
    <xf numFmtId="0" fontId="3" fillId="0" borderId="3" xfId="0" applyFont="1" applyBorder="1" applyProtection="1"/>
    <xf numFmtId="0" fontId="3" fillId="3" borderId="3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 vertical="center"/>
    </xf>
    <xf numFmtId="10" fontId="3" fillId="2" borderId="42" xfId="0" applyNumberFormat="1" applyFont="1" applyFill="1" applyBorder="1" applyAlignment="1" applyProtection="1">
      <alignment horizontal="center" vertical="center"/>
    </xf>
    <xf numFmtId="10" fontId="6" fillId="4" borderId="7" xfId="0" applyNumberFormat="1" applyFont="1" applyFill="1" applyBorder="1" applyAlignment="1" applyProtection="1">
      <alignment vertical="center"/>
    </xf>
    <xf numFmtId="166" fontId="6" fillId="5" borderId="38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16" fillId="5" borderId="3" xfId="0" applyFont="1" applyFill="1" applyBorder="1" applyAlignment="1" applyProtection="1">
      <alignment horizontal="justify" wrapText="1"/>
    </xf>
    <xf numFmtId="0" fontId="6" fillId="5" borderId="8" xfId="0" applyFont="1" applyFill="1" applyBorder="1" applyAlignment="1" applyProtection="1">
      <alignment horizontal="center"/>
    </xf>
    <xf numFmtId="0" fontId="10" fillId="5" borderId="8" xfId="0" applyFont="1" applyFill="1" applyBorder="1" applyAlignment="1" applyProtection="1">
      <alignment vertical="justify"/>
    </xf>
    <xf numFmtId="0" fontId="16" fillId="5" borderId="3" xfId="0" applyFont="1" applyFill="1" applyBorder="1" applyAlignment="1" applyProtection="1">
      <alignment horizontal="justify" vertical="top" wrapText="1"/>
    </xf>
    <xf numFmtId="0" fontId="8" fillId="5" borderId="8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10" fillId="3" borderId="8" xfId="0" applyFont="1" applyFill="1" applyBorder="1" applyProtection="1"/>
    <xf numFmtId="10" fontId="6" fillId="3" borderId="3" xfId="0" applyNumberFormat="1" applyFont="1" applyFill="1" applyBorder="1" applyAlignment="1" applyProtection="1">
      <alignment horizontal="center" vertical="center"/>
    </xf>
    <xf numFmtId="166" fontId="6" fillId="3" borderId="3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10" fontId="4" fillId="6" borderId="11" xfId="0" applyNumberFormat="1" applyFont="1" applyFill="1" applyBorder="1" applyAlignment="1" applyProtection="1">
      <alignment vertical="center"/>
    </xf>
    <xf numFmtId="10" fontId="8" fillId="6" borderId="5" xfId="0" applyNumberFormat="1" applyFont="1" applyFill="1" applyBorder="1" applyAlignment="1" applyProtection="1">
      <alignment horizontal="justify" vertical="justify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3" fillId="0" borderId="3" xfId="0" applyFont="1" applyFill="1" applyBorder="1" applyAlignment="1" applyProtection="1">
      <alignment vertical="center"/>
    </xf>
    <xf numFmtId="166" fontId="6" fillId="5" borderId="13" xfId="0" applyNumberFormat="1" applyFont="1" applyFill="1" applyBorder="1" applyAlignment="1" applyProtection="1">
      <alignment horizontal="center"/>
    </xf>
    <xf numFmtId="167" fontId="3" fillId="5" borderId="5" xfId="0" applyNumberFormat="1" applyFont="1" applyFill="1" applyBorder="1" applyProtection="1"/>
    <xf numFmtId="167" fontId="3" fillId="5" borderId="6" xfId="0" applyNumberFormat="1" applyFont="1" applyFill="1" applyBorder="1" applyProtection="1"/>
    <xf numFmtId="0" fontId="4" fillId="0" borderId="24" xfId="0" applyFont="1" applyBorder="1" applyProtection="1"/>
    <xf numFmtId="0" fontId="10" fillId="0" borderId="24" xfId="0" applyFont="1" applyBorder="1" applyAlignment="1" applyProtection="1">
      <alignment horizontal="left"/>
    </xf>
    <xf numFmtId="0" fontId="3" fillId="5" borderId="31" xfId="0" applyFont="1" applyFill="1" applyBorder="1" applyAlignment="1" applyProtection="1">
      <alignment horizontal="left"/>
    </xf>
    <xf numFmtId="0" fontId="3" fillId="6" borderId="19" xfId="0" applyFont="1" applyFill="1" applyBorder="1" applyProtection="1"/>
    <xf numFmtId="167" fontId="4" fillId="6" borderId="12" xfId="0" applyNumberFormat="1" applyFont="1" applyFill="1" applyBorder="1" applyProtection="1"/>
    <xf numFmtId="10" fontId="14" fillId="6" borderId="26" xfId="0" applyNumberFormat="1" applyFont="1" applyFill="1" applyBorder="1" applyProtection="1"/>
    <xf numFmtId="0" fontId="10" fillId="6" borderId="20" xfId="0" applyFont="1" applyFill="1" applyBorder="1" applyAlignment="1" applyProtection="1">
      <alignment horizontal="left"/>
    </xf>
    <xf numFmtId="0" fontId="4" fillId="5" borderId="4" xfId="0" applyFont="1" applyFill="1" applyBorder="1" applyProtection="1"/>
    <xf numFmtId="0" fontId="3" fillId="6" borderId="19" xfId="0" applyFont="1" applyFill="1" applyBorder="1" applyAlignment="1" applyProtection="1">
      <alignment horizontal="left"/>
    </xf>
    <xf numFmtId="0" fontId="10" fillId="6" borderId="20" xfId="0" applyFont="1" applyFill="1" applyBorder="1" applyProtection="1"/>
    <xf numFmtId="167" fontId="19" fillId="2" borderId="2" xfId="0" applyNumberFormat="1" applyFont="1" applyFill="1" applyBorder="1" applyAlignment="1" applyProtection="1">
      <alignment vertical="center"/>
    </xf>
    <xf numFmtId="167" fontId="19" fillId="3" borderId="3" xfId="0" applyNumberFormat="1" applyFont="1" applyFill="1" applyBorder="1" applyAlignment="1" applyProtection="1">
      <alignment vertical="center"/>
    </xf>
    <xf numFmtId="0" fontId="8" fillId="0" borderId="38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32" xfId="0" applyFont="1" applyBorder="1" applyAlignment="1" applyProtection="1">
      <alignment horizontal="left"/>
    </xf>
    <xf numFmtId="10" fontId="3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3" fillId="5" borderId="11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left"/>
    </xf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8" xfId="0" applyFont="1" applyBorder="1" applyProtection="1"/>
    <xf numFmtId="164" fontId="10" fillId="0" borderId="8" xfId="0" applyNumberFormat="1" applyFont="1" applyBorder="1" applyProtection="1"/>
    <xf numFmtId="10" fontId="10" fillId="0" borderId="8" xfId="0" applyNumberFormat="1" applyFont="1" applyBorder="1" applyAlignment="1" applyProtection="1">
      <alignment horizontal="justify" vertical="justify" wrapText="1"/>
    </xf>
    <xf numFmtId="0" fontId="4" fillId="0" borderId="8" xfId="0" applyFont="1" applyBorder="1" applyAlignment="1" applyProtection="1">
      <alignment shrinkToFit="1"/>
    </xf>
    <xf numFmtId="0" fontId="3" fillId="0" borderId="8" xfId="0" applyFont="1" applyBorder="1" applyProtection="1"/>
    <xf numFmtId="166" fontId="15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3" fillId="0" borderId="0" xfId="0" applyFont="1" applyProtection="1"/>
    <xf numFmtId="0" fontId="4" fillId="0" borderId="0" xfId="0" applyFont="1" applyFill="1" applyBorder="1" applyProtection="1"/>
    <xf numFmtId="10" fontId="4" fillId="0" borderId="0" xfId="0" applyNumberFormat="1" applyFont="1" applyProtection="1"/>
    <xf numFmtId="0" fontId="20" fillId="0" borderId="0" xfId="0" applyFont="1"/>
    <xf numFmtId="0" fontId="0" fillId="0" borderId="0" xfId="0" applyProtection="1"/>
    <xf numFmtId="0" fontId="21" fillId="0" borderId="3" xfId="0" applyFont="1" applyFill="1" applyBorder="1" applyAlignment="1" applyProtection="1">
      <alignment horizontal="center" vertical="center"/>
    </xf>
    <xf numFmtId="0" fontId="2" fillId="0" borderId="0" xfId="0" applyFont="1"/>
    <xf numFmtId="0" fontId="0" fillId="9" borderId="0" xfId="0" applyFill="1"/>
    <xf numFmtId="0" fontId="2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left" vertical="center" wrapText="1"/>
    </xf>
    <xf numFmtId="0" fontId="2" fillId="9" borderId="0" xfId="0" applyFont="1" applyFill="1" applyProtection="1"/>
    <xf numFmtId="0" fontId="2" fillId="0" borderId="0" xfId="0" applyFont="1" applyProtection="1"/>
    <xf numFmtId="4" fontId="7" fillId="7" borderId="20" xfId="4" applyNumberFormat="1" applyFont="1" applyFill="1" applyBorder="1" applyAlignment="1" applyProtection="1">
      <alignment horizontal="right" vertical="center" wrapText="1" indent="1"/>
    </xf>
    <xf numFmtId="10" fontId="10" fillId="0" borderId="3" xfId="0" applyNumberFormat="1" applyFont="1" applyBorder="1" applyAlignment="1" applyProtection="1">
      <alignment horizontal="justify" vertical="center"/>
    </xf>
    <xf numFmtId="0" fontId="10" fillId="0" borderId="0" xfId="0" applyFont="1" applyAlignment="1"/>
    <xf numFmtId="0" fontId="2" fillId="0" borderId="0" xfId="0" applyFont="1" applyAlignment="1">
      <alignment horizontal="right" vertical="center" indent="1"/>
    </xf>
    <xf numFmtId="0" fontId="27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6" fillId="0" borderId="0" xfId="4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horizontal="center" wrapText="1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ill="1"/>
    <xf numFmtId="0" fontId="27" fillId="0" borderId="0" xfId="0" applyFont="1"/>
    <xf numFmtId="0" fontId="0" fillId="0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2" fillId="9" borderId="0" xfId="4" applyFont="1" applyFill="1" applyBorder="1" applyAlignment="1" applyProtection="1">
      <alignment horizontal="center" wrapText="1"/>
    </xf>
    <xf numFmtId="0" fontId="21" fillId="9" borderId="0" xfId="0" applyFont="1" applyFill="1" applyBorder="1" applyProtection="1"/>
    <xf numFmtId="0" fontId="7" fillId="0" borderId="0" xfId="4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7" fillId="9" borderId="0" xfId="4" applyFont="1" applyFill="1" applyBorder="1" applyAlignment="1" applyProtection="1">
      <alignment wrapText="1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</xf>
    <xf numFmtId="0" fontId="21" fillId="9" borderId="0" xfId="0" applyFont="1" applyFill="1" applyProtection="1"/>
    <xf numFmtId="10" fontId="2" fillId="9" borderId="3" xfId="4" applyNumberFormat="1" applyFont="1" applyFill="1" applyBorder="1" applyAlignment="1" applyProtection="1">
      <alignment horizontal="center" vertical="center" wrapText="1"/>
    </xf>
    <xf numFmtId="10" fontId="2" fillId="0" borderId="3" xfId="4" applyNumberFormat="1" applyFont="1" applyFill="1" applyBorder="1" applyAlignment="1" applyProtection="1">
      <alignment horizontal="center" vertical="center"/>
    </xf>
    <xf numFmtId="9" fontId="2" fillId="0" borderId="0" xfId="2" applyFont="1" applyFill="1"/>
    <xf numFmtId="169" fontId="2" fillId="0" borderId="0" xfId="2" applyNumberFormat="1" applyFont="1"/>
    <xf numFmtId="170" fontId="2" fillId="0" borderId="0" xfId="2" applyNumberFormat="1" applyFont="1"/>
    <xf numFmtId="0" fontId="21" fillId="0" borderId="3" xfId="0" applyFont="1" applyFill="1" applyBorder="1" applyAlignment="1" applyProtection="1">
      <alignment horizontal="left" vertical="center" wrapText="1"/>
    </xf>
    <xf numFmtId="0" fontId="2" fillId="0" borderId="0" xfId="4" applyFont="1"/>
    <xf numFmtId="4" fontId="7" fillId="9" borderId="1" xfId="0" applyNumberFormat="1" applyFont="1" applyFill="1" applyBorder="1" applyAlignment="1" applyProtection="1">
      <alignment horizontal="right" vertical="center" indent="1"/>
    </xf>
    <xf numFmtId="0" fontId="7" fillId="9" borderId="0" xfId="0" applyFont="1" applyFill="1" applyBorder="1" applyAlignment="1" applyProtection="1">
      <alignment horizontal="center" vertical="center"/>
    </xf>
    <xf numFmtId="10" fontId="2" fillId="9" borderId="2" xfId="2" applyNumberFormat="1" applyFont="1" applyFill="1" applyBorder="1" applyAlignment="1" applyProtection="1">
      <alignment horizontal="center" vertical="center" wrapText="1"/>
    </xf>
    <xf numFmtId="4" fontId="2" fillId="9" borderId="0" xfId="0" applyNumberFormat="1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2" fillId="0" borderId="3" xfId="0" applyFont="1" applyBorder="1" applyProtection="1"/>
    <xf numFmtId="0" fontId="7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vertical="center"/>
    </xf>
    <xf numFmtId="0" fontId="27" fillId="9" borderId="0" xfId="0" applyFont="1" applyFill="1" applyProtection="1"/>
    <xf numFmtId="0" fontId="22" fillId="0" borderId="50" xfId="0" applyFont="1" applyBorder="1" applyAlignment="1" applyProtection="1">
      <alignment horizontal="center"/>
    </xf>
    <xf numFmtId="0" fontId="22" fillId="0" borderId="51" xfId="0" applyFont="1" applyBorder="1" applyAlignment="1" applyProtection="1">
      <alignment horizontal="center"/>
    </xf>
    <xf numFmtId="0" fontId="21" fillId="0" borderId="21" xfId="0" applyFont="1" applyBorder="1" applyProtection="1"/>
    <xf numFmtId="0" fontId="21" fillId="0" borderId="5" xfId="0" applyFont="1" applyBorder="1" applyProtection="1"/>
    <xf numFmtId="0" fontId="22" fillId="0" borderId="19" xfId="0" applyFont="1" applyBorder="1" applyProtection="1"/>
    <xf numFmtId="0" fontId="22" fillId="9" borderId="0" xfId="0" applyFont="1" applyFill="1" applyBorder="1" applyProtection="1"/>
    <xf numFmtId="10" fontId="22" fillId="9" borderId="0" xfId="2" applyNumberFormat="1" applyFont="1" applyFill="1" applyBorder="1" applyAlignment="1" applyProtection="1">
      <alignment horizontal="right" indent="4"/>
    </xf>
    <xf numFmtId="0" fontId="28" fillId="9" borderId="53" xfId="0" applyFont="1" applyFill="1" applyBorder="1" applyProtection="1"/>
    <xf numFmtId="0" fontId="21" fillId="9" borderId="53" xfId="0" applyFont="1" applyFill="1" applyBorder="1" applyProtection="1"/>
    <xf numFmtId="0" fontId="27" fillId="0" borderId="0" xfId="0" applyFont="1" applyProtection="1"/>
    <xf numFmtId="0" fontId="2" fillId="9" borderId="0" xfId="0" applyFont="1" applyFill="1" applyBorder="1" applyProtection="1"/>
    <xf numFmtId="0" fontId="2" fillId="9" borderId="0" xfId="0" applyFont="1" applyFill="1" applyBorder="1" applyAlignment="1" applyProtection="1">
      <alignment horizontal="right" vertical="center" indent="1"/>
    </xf>
    <xf numFmtId="0" fontId="10" fillId="9" borderId="0" xfId="0" applyFont="1" applyFill="1" applyBorder="1" applyAlignment="1" applyProtection="1">
      <alignment vertical="center"/>
    </xf>
    <xf numFmtId="0" fontId="7" fillId="9" borderId="0" xfId="0" applyFont="1" applyFill="1" applyBorder="1" applyAlignment="1" applyProtection="1">
      <alignment horizontal="left" vertical="center"/>
    </xf>
    <xf numFmtId="167" fontId="2" fillId="9" borderId="0" xfId="0" applyNumberFormat="1" applyFont="1" applyFill="1" applyBorder="1" applyAlignment="1" applyProtection="1">
      <alignment horizontal="right" vertical="center" indent="1"/>
    </xf>
    <xf numFmtId="0" fontId="36" fillId="0" borderId="55" xfId="5" applyFill="1" applyBorder="1" applyAlignment="1" applyProtection="1"/>
    <xf numFmtId="0" fontId="38" fillId="9" borderId="33" xfId="0" applyFont="1" applyFill="1" applyBorder="1" applyAlignment="1" applyProtection="1">
      <alignment horizontal="center"/>
    </xf>
    <xf numFmtId="0" fontId="3" fillId="9" borderId="0" xfId="4" applyFont="1" applyFill="1" applyBorder="1" applyAlignment="1" applyProtection="1">
      <alignment horizontal="right" vertical="center" wrapText="1"/>
    </xf>
    <xf numFmtId="10" fontId="10" fillId="9" borderId="0" xfId="0" applyNumberFormat="1" applyFont="1" applyFill="1" applyBorder="1" applyAlignment="1" applyProtection="1">
      <alignment horizontal="justify" vertical="center"/>
    </xf>
    <xf numFmtId="0" fontId="2" fillId="9" borderId="0" xfId="0" applyFont="1" applyFill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4" fontId="2" fillId="9" borderId="38" xfId="0" applyNumberFormat="1" applyFont="1" applyFill="1" applyBorder="1" applyAlignment="1" applyProtection="1">
      <alignment horizontal="right" vertical="center" indent="1"/>
    </xf>
    <xf numFmtId="10" fontId="10" fillId="0" borderId="0" xfId="0" applyNumberFormat="1" applyFont="1" applyBorder="1" applyAlignment="1" applyProtection="1">
      <alignment horizontal="justify" vertical="center"/>
    </xf>
    <xf numFmtId="4" fontId="2" fillId="9" borderId="7" xfId="0" applyNumberFormat="1" applyFont="1" applyFill="1" applyBorder="1" applyAlignment="1" applyProtection="1">
      <alignment horizontal="right" vertical="center" indent="1"/>
    </xf>
    <xf numFmtId="0" fontId="8" fillId="9" borderId="0" xfId="0" applyFont="1" applyFill="1" applyBorder="1" applyAlignment="1" applyProtection="1">
      <alignment horizontal="center" vertical="center"/>
    </xf>
    <xf numFmtId="0" fontId="39" fillId="5" borderId="56" xfId="6" applyFont="1" applyFill="1" applyBorder="1" applyAlignment="1" applyProtection="1">
      <alignment horizontal="left" vertical="center" wrapText="1"/>
    </xf>
    <xf numFmtId="167" fontId="7" fillId="9" borderId="56" xfId="6" applyNumberFormat="1" applyFont="1" applyFill="1" applyBorder="1" applyAlignment="1" applyProtection="1">
      <alignment horizontal="right" vertical="center" indent="1"/>
    </xf>
    <xf numFmtId="0" fontId="7" fillId="9" borderId="48" xfId="4" applyFont="1" applyFill="1" applyBorder="1" applyAlignment="1" applyProtection="1">
      <alignment horizontal="left" vertical="center" wrapText="1"/>
    </xf>
    <xf numFmtId="10" fontId="2" fillId="9" borderId="3" xfId="2" applyNumberFormat="1" applyFont="1" applyFill="1" applyBorder="1" applyAlignment="1" applyProtection="1">
      <alignment horizontal="center" vertical="center" wrapText="1"/>
    </xf>
    <xf numFmtId="10" fontId="22" fillId="9" borderId="20" xfId="2" applyNumberFormat="1" applyFont="1" applyFill="1" applyBorder="1" applyAlignment="1" applyProtection="1">
      <alignment horizontal="right" indent="4"/>
    </xf>
    <xf numFmtId="0" fontId="7" fillId="9" borderId="1" xfId="4" applyFont="1" applyFill="1" applyBorder="1" applyAlignment="1" applyProtection="1">
      <alignment horizontal="center" vertical="center" wrapText="1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vertical="center" wrapText="1"/>
    </xf>
    <xf numFmtId="0" fontId="7" fillId="9" borderId="3" xfId="4" applyFont="1" applyFill="1" applyBorder="1" applyAlignment="1" applyProtection="1">
      <alignment horizontal="center" vertical="center"/>
    </xf>
    <xf numFmtId="0" fontId="7" fillId="9" borderId="3" xfId="4" applyFont="1" applyFill="1" applyBorder="1" applyAlignment="1" applyProtection="1">
      <alignment horizontal="center" vertical="center" wrapText="1"/>
    </xf>
    <xf numFmtId="0" fontId="7" fillId="0" borderId="41" xfId="4" applyFont="1" applyBorder="1" applyAlignment="1" applyProtection="1">
      <alignment horizontal="center" vertical="center"/>
    </xf>
    <xf numFmtId="0" fontId="2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 wrapText="1"/>
    </xf>
    <xf numFmtId="4" fontId="2" fillId="0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vertical="center"/>
    </xf>
    <xf numFmtId="0" fontId="7" fillId="5" borderId="3" xfId="4" applyFont="1" applyFill="1" applyBorder="1" applyAlignment="1" applyProtection="1">
      <alignment horizontal="center" vertical="center" wrapText="1"/>
    </xf>
    <xf numFmtId="4" fontId="2" fillId="5" borderId="0" xfId="4" applyNumberFormat="1" applyFont="1" applyFill="1" applyBorder="1" applyAlignment="1">
      <alignment vertical="center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right" vertical="center" indent="2"/>
    </xf>
    <xf numFmtId="4" fontId="2" fillId="0" borderId="3" xfId="4" applyNumberFormat="1" applyFont="1" applyFill="1" applyBorder="1" applyAlignment="1" applyProtection="1">
      <alignment horizontal="right" vertical="center" indent="2"/>
    </xf>
    <xf numFmtId="0" fontId="7" fillId="10" borderId="3" xfId="4" applyFont="1" applyFill="1" applyBorder="1" applyAlignment="1" applyProtection="1">
      <alignment horizontal="center" vertical="center" wrapText="1"/>
    </xf>
    <xf numFmtId="0" fontId="7" fillId="9" borderId="0" xfId="4" applyFont="1" applyFill="1" applyBorder="1" applyAlignment="1" applyProtection="1">
      <alignment vertical="center" wrapText="1"/>
    </xf>
    <xf numFmtId="4" fontId="2" fillId="9" borderId="3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center"/>
    </xf>
    <xf numFmtId="0" fontId="2" fillId="0" borderId="0" xfId="4" applyFont="1" applyAlignment="1">
      <alignment horizontal="left" vertical="center"/>
    </xf>
    <xf numFmtId="4" fontId="7" fillId="5" borderId="0" xfId="4" applyNumberFormat="1" applyFont="1" applyFill="1" applyBorder="1" applyAlignment="1">
      <alignment vertical="center"/>
    </xf>
    <xf numFmtId="0" fontId="2" fillId="0" borderId="0" xfId="4" applyAlignment="1">
      <alignment horizontal="left" vertical="center"/>
    </xf>
    <xf numFmtId="0" fontId="7" fillId="0" borderId="0" xfId="4" applyFont="1"/>
    <xf numFmtId="2" fontId="2" fillId="0" borderId="0" xfId="4" applyNumberFormat="1" applyFont="1"/>
    <xf numFmtId="0" fontId="2" fillId="0" borderId="0" xfId="4" applyFont="1" applyAlignment="1">
      <alignment vertical="center" wrapText="1"/>
    </xf>
    <xf numFmtId="0" fontId="23" fillId="0" borderId="0" xfId="4" applyFont="1"/>
    <xf numFmtId="0" fontId="21" fillId="9" borderId="31" xfId="0" applyFont="1" applyFill="1" applyBorder="1" applyProtection="1"/>
    <xf numFmtId="0" fontId="2" fillId="7" borderId="3" xfId="4" applyFont="1" applyFill="1" applyBorder="1" applyAlignment="1" applyProtection="1">
      <alignment horizontal="center" vertical="center" wrapText="1"/>
    </xf>
    <xf numFmtId="0" fontId="2" fillId="9" borderId="0" xfId="0" applyFont="1" applyFill="1" applyAlignment="1" applyProtection="1">
      <alignment horizontal="left" vertical="center" wrapText="1"/>
    </xf>
    <xf numFmtId="0" fontId="7" fillId="9" borderId="0" xfId="4" applyFont="1" applyFill="1" applyBorder="1" applyAlignment="1" applyProtection="1">
      <alignment horizontal="center" vertical="center" wrapText="1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2" fontId="28" fillId="9" borderId="54" xfId="0" applyNumberFormat="1" applyFont="1" applyFill="1" applyBorder="1" applyAlignment="1" applyProtection="1"/>
    <xf numFmtId="4" fontId="28" fillId="9" borderId="54" xfId="0" applyNumberFormat="1" applyFont="1" applyFill="1" applyBorder="1" applyAlignment="1" applyProtection="1"/>
    <xf numFmtId="0" fontId="28" fillId="9" borderId="54" xfId="0" applyFont="1" applyFill="1" applyBorder="1" applyAlignment="1" applyProtection="1"/>
    <xf numFmtId="0" fontId="28" fillId="9" borderId="54" xfId="0" applyFont="1" applyFill="1" applyBorder="1" applyAlignment="1" applyProtection="1">
      <alignment wrapText="1"/>
    </xf>
    <xf numFmtId="4" fontId="28" fillId="9" borderId="54" xfId="4" applyNumberFormat="1" applyFont="1" applyFill="1" applyBorder="1" applyAlignment="1" applyProtection="1">
      <alignment wrapText="1"/>
    </xf>
    <xf numFmtId="171" fontId="7" fillId="0" borderId="3" xfId="4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7" fillId="7" borderId="3" xfId="4" applyFont="1" applyFill="1" applyBorder="1" applyAlignment="1" applyProtection="1">
      <alignment horizontal="right" vertical="center" wrapText="1"/>
    </xf>
    <xf numFmtId="0" fontId="28" fillId="9" borderId="60" xfId="0" applyFont="1" applyFill="1" applyBorder="1" applyAlignment="1" applyProtection="1">
      <alignment wrapText="1"/>
    </xf>
    <xf numFmtId="4" fontId="28" fillId="9" borderId="60" xfId="0" applyNumberFormat="1" applyFont="1" applyFill="1" applyBorder="1" applyAlignment="1" applyProtection="1"/>
    <xf numFmtId="2" fontId="28" fillId="9" borderId="60" xfId="0" applyNumberFormat="1" applyFont="1" applyFill="1" applyBorder="1" applyAlignment="1" applyProtection="1"/>
    <xf numFmtId="4" fontId="28" fillId="9" borderId="60" xfId="4" applyNumberFormat="1" applyFont="1" applyFill="1" applyBorder="1" applyAlignment="1" applyProtection="1">
      <alignment wrapText="1"/>
    </xf>
    <xf numFmtId="0" fontId="28" fillId="9" borderId="60" xfId="0" applyFont="1" applyFill="1" applyBorder="1" applyAlignment="1" applyProtection="1"/>
    <xf numFmtId="4" fontId="7" fillId="9" borderId="0" xfId="4" applyNumberFormat="1" applyFont="1" applyFill="1" applyBorder="1" applyAlignment="1" applyProtection="1">
      <alignment horizontal="right" vertical="center" indent="1"/>
    </xf>
    <xf numFmtId="0" fontId="7" fillId="0" borderId="3" xfId="4" applyFont="1" applyFill="1" applyBorder="1" applyAlignment="1" applyProtection="1">
      <alignment horizontal="center" vertical="center"/>
    </xf>
    <xf numFmtId="4" fontId="2" fillId="9" borderId="48" xfId="0" applyNumberFormat="1" applyFont="1" applyFill="1" applyBorder="1" applyAlignment="1" applyProtection="1">
      <alignment horizontal="right" vertical="center" indent="1"/>
    </xf>
    <xf numFmtId="4" fontId="21" fillId="9" borderId="48" xfId="0" applyNumberFormat="1" applyFont="1" applyFill="1" applyBorder="1" applyAlignment="1" applyProtection="1">
      <alignment horizontal="right" vertical="center" indent="1"/>
    </xf>
    <xf numFmtId="4" fontId="2" fillId="9" borderId="48" xfId="4" applyNumberFormat="1" applyFont="1" applyFill="1" applyBorder="1" applyAlignment="1" applyProtection="1">
      <alignment horizontal="right" vertical="center" wrapText="1" indent="1"/>
    </xf>
    <xf numFmtId="171" fontId="7" fillId="9" borderId="48" xfId="4" applyNumberFormat="1" applyFont="1" applyFill="1" applyBorder="1" applyAlignment="1" applyProtection="1">
      <alignment horizontal="center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2" fillId="5" borderId="0" xfId="4" applyFont="1" applyFill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5" borderId="0" xfId="4" applyNumberFormat="1" applyFont="1" applyFill="1" applyBorder="1" applyAlignment="1">
      <alignment horizontal="left" vertical="center"/>
    </xf>
    <xf numFmtId="0" fontId="2" fillId="0" borderId="0" xfId="4" applyFont="1" applyAlignment="1">
      <alignment horizontal="left"/>
    </xf>
    <xf numFmtId="171" fontId="7" fillId="9" borderId="3" xfId="4" applyNumberFormat="1" applyFont="1" applyFill="1" applyBorder="1" applyAlignment="1" applyProtection="1">
      <alignment horizontal="right" vertical="center" indent="2"/>
    </xf>
    <xf numFmtId="0" fontId="7" fillId="9" borderId="3" xfId="4" applyFont="1" applyFill="1" applyBorder="1" applyAlignment="1" applyProtection="1">
      <alignment horizontal="center" wrapText="1"/>
    </xf>
    <xf numFmtId="10" fontId="8" fillId="0" borderId="25" xfId="0" applyNumberFormat="1" applyFont="1" applyBorder="1" applyAlignment="1" applyProtection="1">
      <alignment horizontal="justify" vertical="center"/>
    </xf>
    <xf numFmtId="10" fontId="8" fillId="9" borderId="25" xfId="0" applyNumberFormat="1" applyFont="1" applyFill="1" applyBorder="1" applyAlignment="1" applyProtection="1">
      <alignment horizontal="justify" vertical="center"/>
    </xf>
    <xf numFmtId="0" fontId="3" fillId="9" borderId="0" xfId="0" applyFont="1" applyFill="1" applyBorder="1" applyAlignment="1" applyProtection="1">
      <alignment horizontal="left"/>
    </xf>
    <xf numFmtId="0" fontId="7" fillId="0" borderId="0" xfId="4" applyFont="1" applyBorder="1" applyAlignment="1" applyProtection="1">
      <alignment horizontal="right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 wrapText="1"/>
    </xf>
    <xf numFmtId="171" fontId="7" fillId="0" borderId="3" xfId="4" applyNumberFormat="1" applyFont="1" applyFill="1" applyBorder="1" applyAlignment="1" applyProtection="1">
      <alignment horizontal="center" vertical="center"/>
    </xf>
    <xf numFmtId="171" fontId="21" fillId="0" borderId="3" xfId="4" applyNumberFormat="1" applyFont="1" applyFill="1" applyBorder="1" applyAlignment="1" applyProtection="1">
      <alignment horizontal="center" vertical="center"/>
    </xf>
    <xf numFmtId="171" fontId="2" fillId="0" borderId="3" xfId="4" applyNumberFormat="1" applyFont="1" applyBorder="1" applyAlignment="1" applyProtection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vertical="center" wrapText="1"/>
    </xf>
    <xf numFmtId="0" fontId="23" fillId="0" borderId="0" xfId="4" applyFont="1" applyFill="1"/>
    <xf numFmtId="0" fontId="24" fillId="0" borderId="0" xfId="4" applyFont="1" applyFill="1" applyAlignment="1">
      <alignment vertical="center" wrapText="1"/>
    </xf>
    <xf numFmtId="4" fontId="7" fillId="0" borderId="0" xfId="4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/>
    <xf numFmtId="0" fontId="29" fillId="0" borderId="0" xfId="0" applyFont="1" applyFill="1" applyAlignment="1" applyProtection="1">
      <alignment vertical="center"/>
    </xf>
    <xf numFmtId="0" fontId="48" fillId="0" borderId="0" xfId="0" applyFont="1" applyFill="1"/>
    <xf numFmtId="0" fontId="2" fillId="7" borderId="3" xfId="4" applyFont="1" applyFill="1" applyBorder="1" applyAlignment="1" applyProtection="1">
      <alignment horizontal="center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right" vertical="center" indent="1"/>
    </xf>
    <xf numFmtId="4" fontId="2" fillId="0" borderId="3" xfId="4" applyNumberFormat="1" applyFont="1" applyFill="1" applyBorder="1" applyAlignment="1" applyProtection="1">
      <alignment horizontal="right" vertical="center" wrapText="1" indent="1"/>
    </xf>
    <xf numFmtId="0" fontId="36" fillId="9" borderId="55" xfId="5" applyFill="1" applyBorder="1" applyAlignment="1" applyProtection="1">
      <alignment horizontal="left"/>
    </xf>
    <xf numFmtId="0" fontId="2" fillId="0" borderId="3" xfId="0" applyFont="1" applyBorder="1" applyAlignment="1" applyProtection="1">
      <alignment horizontal="justify" wrapText="1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10" fillId="0" borderId="3" xfId="0" applyFont="1" applyBorder="1" applyAlignment="1" applyProtection="1">
      <alignment vertical="center" shrinkToFit="1"/>
    </xf>
    <xf numFmtId="2" fontId="2" fillId="0" borderId="3" xfId="0" applyNumberFormat="1" applyFont="1" applyFill="1" applyBorder="1" applyAlignment="1" applyProtection="1">
      <alignment horizontal="right" vertical="center" indent="1"/>
    </xf>
    <xf numFmtId="0" fontId="49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justify" vertical="center"/>
    </xf>
    <xf numFmtId="10" fontId="10" fillId="9" borderId="3" xfId="0" applyNumberFormat="1" applyFont="1" applyFill="1" applyBorder="1" applyAlignment="1" applyProtection="1">
      <alignment horizontal="justify" vertical="center"/>
    </xf>
    <xf numFmtId="0" fontId="36" fillId="9" borderId="55" xfId="5" applyFill="1" applyBorder="1" applyAlignment="1" applyProtection="1"/>
    <xf numFmtId="10" fontId="8" fillId="9" borderId="0" xfId="0" applyNumberFormat="1" applyFont="1" applyFill="1" applyBorder="1" applyAlignment="1" applyProtection="1">
      <alignment horizontal="justify" vertical="center"/>
    </xf>
    <xf numFmtId="4" fontId="7" fillId="9" borderId="0" xfId="4" applyNumberFormat="1" applyFont="1" applyFill="1" applyBorder="1" applyAlignment="1" applyProtection="1">
      <alignment horizontal="right" vertical="center" wrapText="1" indent="1"/>
    </xf>
    <xf numFmtId="4" fontId="2" fillId="9" borderId="3" xfId="0" applyNumberFormat="1" applyFont="1" applyFill="1" applyBorder="1" applyAlignment="1" applyProtection="1">
      <alignment horizontal="right" vertical="center" indent="1"/>
    </xf>
    <xf numFmtId="0" fontId="21" fillId="9" borderId="0" xfId="0" applyFont="1" applyFill="1" applyBorder="1" applyAlignment="1" applyProtection="1">
      <alignment horizontal="right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4" fontId="7" fillId="9" borderId="0" xfId="0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7" borderId="3" xfId="0" applyFont="1" applyFill="1" applyBorder="1" applyAlignment="1" applyProtection="1">
      <alignment horizontal="center" vertical="center" wrapText="1"/>
    </xf>
    <xf numFmtId="0" fontId="21" fillId="9" borderId="3" xfId="0" applyFont="1" applyFill="1" applyBorder="1" applyAlignment="1" applyProtection="1">
      <alignment horizontal="center" vertical="center"/>
    </xf>
    <xf numFmtId="171" fontId="21" fillId="9" borderId="3" xfId="0" applyNumberFormat="1" applyFont="1" applyFill="1" applyBorder="1" applyAlignment="1" applyProtection="1">
      <alignment horizontal="right" vertical="center" indent="1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0" fontId="2" fillId="11" borderId="3" xfId="4" applyFont="1" applyFill="1" applyBorder="1" applyAlignment="1" applyProtection="1">
      <alignment horizontal="center" vertical="center"/>
    </xf>
    <xf numFmtId="4" fontId="2" fillId="9" borderId="0" xfId="0" applyNumberFormat="1" applyFont="1" applyFill="1" applyBorder="1" applyAlignment="1" applyProtection="1">
      <alignment horizontal="center" vertical="center" wrapText="1"/>
    </xf>
    <xf numFmtId="0" fontId="43" fillId="9" borderId="0" xfId="0" applyFont="1" applyFill="1" applyBorder="1" applyAlignment="1" applyProtection="1">
      <alignment vertical="center"/>
    </xf>
    <xf numFmtId="0" fontId="2" fillId="11" borderId="3" xfId="4" applyFont="1" applyFill="1" applyBorder="1" applyAlignment="1" applyProtection="1">
      <alignment horizontal="center" wrapText="1"/>
      <protection locked="0"/>
    </xf>
    <xf numFmtId="49" fontId="2" fillId="11" borderId="3" xfId="4" applyNumberFormat="1" applyFont="1" applyFill="1" applyBorder="1" applyAlignment="1" applyProtection="1">
      <alignment horizontal="center" wrapText="1"/>
      <protection locked="0"/>
    </xf>
    <xf numFmtId="171" fontId="2" fillId="11" borderId="3" xfId="1" applyNumberFormat="1" applyFont="1" applyFill="1" applyBorder="1" applyAlignment="1" applyProtection="1">
      <alignment horizontal="center" vertical="center" wrapText="1"/>
      <protection locked="0"/>
    </xf>
    <xf numFmtId="10" fontId="2" fillId="11" borderId="3" xfId="1" applyNumberFormat="1" applyFont="1" applyFill="1" applyBorder="1" applyAlignment="1" applyProtection="1">
      <alignment horizontal="center" vertical="center" wrapText="1"/>
      <protection locked="0"/>
    </xf>
    <xf numFmtId="1" fontId="2" fillId="11" borderId="3" xfId="1" applyNumberFormat="1" applyFont="1" applyFill="1" applyBorder="1" applyAlignment="1" applyProtection="1">
      <alignment horizontal="center" vertical="center" wrapText="1"/>
      <protection locked="0"/>
    </xf>
    <xf numFmtId="171" fontId="22" fillId="11" borderId="3" xfId="1" applyNumberFormat="1" applyFont="1" applyFill="1" applyBorder="1" applyAlignment="1" applyProtection="1">
      <alignment horizontal="center" vertical="center"/>
      <protection locked="0"/>
    </xf>
    <xf numFmtId="0" fontId="7" fillId="11" borderId="3" xfId="0" applyFont="1" applyFill="1" applyBorder="1" applyAlignment="1" applyProtection="1">
      <alignment horizontal="center" vertical="center"/>
      <protection locked="0"/>
    </xf>
    <xf numFmtId="4" fontId="2" fillId="11" borderId="3" xfId="0" applyNumberFormat="1" applyFont="1" applyFill="1" applyBorder="1" applyAlignment="1" applyProtection="1">
      <alignment horizontal="right" vertical="center" indent="1"/>
      <protection locked="0"/>
    </xf>
    <xf numFmtId="4" fontId="2" fillId="11" borderId="7" xfId="0" applyNumberFormat="1" applyFont="1" applyFill="1" applyBorder="1" applyAlignment="1" applyProtection="1">
      <alignment horizontal="right" vertical="center" indent="1"/>
      <protection locked="0"/>
    </xf>
    <xf numFmtId="4" fontId="2" fillId="11" borderId="1" xfId="0" applyNumberFormat="1" applyFont="1" applyFill="1" applyBorder="1" applyAlignment="1" applyProtection="1">
      <alignment horizontal="right" vertical="center" indent="1"/>
      <protection locked="0"/>
    </xf>
    <xf numFmtId="167" fontId="2" fillId="11" borderId="3" xfId="0" applyNumberFormat="1" applyFont="1" applyFill="1" applyBorder="1" applyAlignment="1" applyProtection="1">
      <alignment horizontal="right" vertical="center" indent="1"/>
      <protection locked="0"/>
    </xf>
    <xf numFmtId="167" fontId="2" fillId="11" borderId="7" xfId="0" applyNumberFormat="1" applyFont="1" applyFill="1" applyBorder="1" applyAlignment="1" applyProtection="1">
      <alignment horizontal="right" vertical="center" indent="1"/>
      <protection locked="0"/>
    </xf>
    <xf numFmtId="10" fontId="22" fillId="11" borderId="52" xfId="2" applyNumberFormat="1" applyFont="1" applyFill="1" applyBorder="1" applyAlignment="1" applyProtection="1">
      <alignment horizontal="right" indent="4"/>
      <protection locked="0"/>
    </xf>
    <xf numFmtId="10" fontId="22" fillId="11" borderId="46" xfId="2" applyNumberFormat="1" applyFont="1" applyFill="1" applyBorder="1" applyAlignment="1" applyProtection="1">
      <alignment horizontal="right" indent="4"/>
      <protection locked="0"/>
    </xf>
    <xf numFmtId="10" fontId="22" fillId="11" borderId="28" xfId="2" applyNumberFormat="1" applyFont="1" applyFill="1" applyBorder="1" applyAlignment="1" applyProtection="1">
      <alignment horizontal="right" indent="4"/>
      <protection locked="0"/>
    </xf>
    <xf numFmtId="0" fontId="7" fillId="9" borderId="0" xfId="0" applyFont="1" applyFill="1" applyAlignment="1" applyProtection="1">
      <alignment horizontal="left" vertical="center" wrapText="1"/>
    </xf>
    <xf numFmtId="0" fontId="7" fillId="11" borderId="1" xfId="0" applyFont="1" applyFill="1" applyBorder="1" applyAlignment="1" applyProtection="1">
      <alignment horizontal="center" vertical="center"/>
    </xf>
    <xf numFmtId="0" fontId="7" fillId="11" borderId="8" xfId="0" applyFont="1" applyFill="1" applyBorder="1" applyAlignment="1" applyProtection="1">
      <alignment horizontal="center" vertical="center"/>
    </xf>
    <xf numFmtId="0" fontId="51" fillId="9" borderId="0" xfId="4" applyFont="1" applyFill="1" applyBorder="1" applyAlignment="1" applyProtection="1">
      <alignment horizontal="center" vertical="center"/>
    </xf>
    <xf numFmtId="0" fontId="25" fillId="9" borderId="0" xfId="4" applyFont="1" applyFill="1" applyBorder="1" applyAlignment="1" applyProtection="1">
      <alignment horizontal="center" wrapText="1"/>
    </xf>
    <xf numFmtId="0" fontId="17" fillId="9" borderId="0" xfId="4" applyFont="1" applyFill="1" applyBorder="1" applyAlignment="1" applyProtection="1">
      <alignment horizontal="center" wrapText="1"/>
    </xf>
    <xf numFmtId="0" fontId="7" fillId="11" borderId="38" xfId="4" applyFont="1" applyFill="1" applyBorder="1" applyAlignment="1" applyProtection="1">
      <alignment horizontal="center" wrapText="1"/>
      <protection locked="0"/>
    </xf>
    <xf numFmtId="0" fontId="7" fillId="11" borderId="48" xfId="4" applyFont="1" applyFill="1" applyBorder="1" applyAlignment="1" applyProtection="1">
      <alignment horizontal="center" wrapText="1"/>
      <protection locked="0"/>
    </xf>
    <xf numFmtId="0" fontId="7" fillId="11" borderId="49" xfId="4" applyFont="1" applyFill="1" applyBorder="1" applyAlignment="1" applyProtection="1">
      <alignment horizontal="center" wrapText="1"/>
      <protection locked="0"/>
    </xf>
    <xf numFmtId="0" fontId="7" fillId="11" borderId="32" xfId="4" applyFont="1" applyFill="1" applyBorder="1" applyAlignment="1" applyProtection="1">
      <alignment horizontal="center" wrapText="1"/>
      <protection locked="0"/>
    </xf>
    <xf numFmtId="0" fontId="7" fillId="11" borderId="33" xfId="4" applyFont="1" applyFill="1" applyBorder="1" applyAlignment="1" applyProtection="1">
      <alignment horizontal="center" wrapText="1"/>
      <protection locked="0"/>
    </xf>
    <xf numFmtId="0" fontId="7" fillId="11" borderId="9" xfId="4" applyFont="1" applyFill="1" applyBorder="1" applyAlignment="1" applyProtection="1">
      <alignment horizontal="center" wrapText="1"/>
      <protection locked="0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0" fontId="2" fillId="7" borderId="7" xfId="4" applyFont="1" applyFill="1" applyBorder="1" applyAlignment="1" applyProtection="1">
      <alignment horizontal="center" vertical="center" wrapText="1"/>
    </xf>
    <xf numFmtId="0" fontId="2" fillId="7" borderId="2" xfId="4" applyFont="1" applyFill="1" applyBorder="1" applyAlignment="1" applyProtection="1">
      <alignment horizontal="center" vertical="center" wrapText="1"/>
    </xf>
    <xf numFmtId="0" fontId="41" fillId="9" borderId="48" xfId="0" applyFont="1" applyFill="1" applyBorder="1" applyAlignment="1" applyProtection="1">
      <alignment vertical="top" wrapText="1"/>
    </xf>
    <xf numFmtId="0" fontId="21" fillId="7" borderId="1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 applyProtection="1">
      <alignment horizontal="center" vertical="center" wrapText="1"/>
    </xf>
    <xf numFmtId="171" fontId="22" fillId="9" borderId="3" xfId="0" applyNumberFormat="1" applyFont="1" applyFill="1" applyBorder="1" applyAlignment="1" applyProtection="1">
      <alignment horizontal="center" vertical="center"/>
    </xf>
    <xf numFmtId="0" fontId="21" fillId="9" borderId="1" xfId="0" applyFont="1" applyFill="1" applyBorder="1" applyAlignment="1" applyProtection="1">
      <alignment horizontal="center" vertical="center"/>
    </xf>
    <xf numFmtId="0" fontId="21" fillId="9" borderId="8" xfId="0" applyFont="1" applyFill="1" applyBorder="1" applyAlignment="1" applyProtection="1">
      <alignment horizontal="center" vertical="center"/>
    </xf>
    <xf numFmtId="171" fontId="21" fillId="9" borderId="1" xfId="0" applyNumberFormat="1" applyFont="1" applyFill="1" applyBorder="1" applyAlignment="1" applyProtection="1">
      <alignment horizontal="center" vertical="center"/>
    </xf>
    <xf numFmtId="0" fontId="22" fillId="7" borderId="3" xfId="0" applyFont="1" applyFill="1" applyBorder="1" applyAlignment="1" applyProtection="1">
      <alignment horizontal="center" vertical="center"/>
    </xf>
    <xf numFmtId="4" fontId="22" fillId="11" borderId="3" xfId="0" applyNumberFormat="1" applyFont="1" applyFill="1" applyBorder="1" applyAlignment="1" applyProtection="1">
      <alignment horizontal="center" vertical="center"/>
      <protection locked="0"/>
    </xf>
    <xf numFmtId="0" fontId="7" fillId="9" borderId="33" xfId="4" applyFont="1" applyFill="1" applyBorder="1" applyAlignment="1" applyProtection="1">
      <alignment horizontal="center" wrapText="1"/>
    </xf>
    <xf numFmtId="0" fontId="2" fillId="7" borderId="47" xfId="4" applyFont="1" applyFill="1" applyBorder="1" applyAlignment="1" applyProtection="1">
      <alignment horizontal="center" vertical="center" wrapText="1"/>
    </xf>
    <xf numFmtId="0" fontId="7" fillId="7" borderId="7" xfId="4" applyFont="1" applyFill="1" applyBorder="1" applyAlignment="1" applyProtection="1">
      <alignment horizontal="center" vertical="center" wrapText="1"/>
    </xf>
    <xf numFmtId="0" fontId="7" fillId="7" borderId="47" xfId="4" applyFont="1" applyFill="1" applyBorder="1" applyAlignment="1" applyProtection="1">
      <alignment horizontal="center" vertical="center" wrapText="1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7" borderId="3" xfId="4" applyFont="1" applyFill="1" applyBorder="1" applyAlignment="1" applyProtection="1">
      <alignment horizontal="center" vertical="center" wrapText="1"/>
    </xf>
    <xf numFmtId="0" fontId="7" fillId="7" borderId="1" xfId="4" applyFont="1" applyFill="1" applyBorder="1" applyAlignment="1" applyProtection="1">
      <alignment horizontal="center" vertical="center" wrapText="1"/>
    </xf>
    <xf numFmtId="0" fontId="7" fillId="7" borderId="8" xfId="4" applyFont="1" applyFill="1" applyBorder="1" applyAlignment="1" applyProtection="1">
      <alignment horizontal="center" vertical="center" wrapText="1"/>
    </xf>
    <xf numFmtId="0" fontId="2" fillId="11" borderId="7" xfId="4" applyFont="1" applyFill="1" applyBorder="1" applyAlignment="1" applyProtection="1">
      <alignment horizontal="center" vertical="center" wrapText="1"/>
      <protection locked="0"/>
    </xf>
    <xf numFmtId="0" fontId="2" fillId="11" borderId="47" xfId="4" applyFont="1" applyFill="1" applyBorder="1" applyAlignment="1" applyProtection="1">
      <alignment horizontal="center" vertical="center" wrapText="1"/>
      <protection locked="0"/>
    </xf>
    <xf numFmtId="0" fontId="7" fillId="7" borderId="19" xfId="4" applyFont="1" applyFill="1" applyBorder="1" applyAlignment="1" applyProtection="1">
      <alignment horizontal="center" vertical="center" wrapText="1"/>
    </xf>
    <xf numFmtId="0" fontId="7" fillId="7" borderId="12" xfId="4" applyFont="1" applyFill="1" applyBorder="1" applyAlignment="1" applyProtection="1">
      <alignment horizontal="center" vertical="center" wrapText="1"/>
    </xf>
    <xf numFmtId="0" fontId="7" fillId="7" borderId="26" xfId="4" applyFont="1" applyFill="1" applyBorder="1" applyAlignment="1" applyProtection="1">
      <alignment horizontal="center" vertical="center" wrapText="1"/>
    </xf>
    <xf numFmtId="0" fontId="36" fillId="9" borderId="55" xfId="5" applyFill="1" applyBorder="1" applyAlignment="1" applyProtection="1">
      <alignment horizontal="left"/>
    </xf>
    <xf numFmtId="0" fontId="2" fillId="9" borderId="3" xfId="0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/>
    </xf>
    <xf numFmtId="0" fontId="7" fillId="7" borderId="12" xfId="4" applyFont="1" applyFill="1" applyBorder="1" applyAlignment="1" applyProtection="1">
      <alignment horizontal="center" vertical="center"/>
    </xf>
    <xf numFmtId="0" fontId="7" fillId="7" borderId="26" xfId="4" applyFont="1" applyFill="1" applyBorder="1" applyAlignment="1" applyProtection="1">
      <alignment horizontal="center" vertical="center"/>
    </xf>
    <xf numFmtId="0" fontId="44" fillId="9" borderId="0" xfId="0" applyFont="1" applyFill="1" applyBorder="1" applyAlignment="1" applyProtection="1">
      <alignment horizontal="center"/>
    </xf>
    <xf numFmtId="0" fontId="2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9" borderId="38" xfId="0" applyFont="1" applyFill="1" applyBorder="1" applyAlignment="1" applyProtection="1">
      <alignment horizontal="center" vertical="center"/>
    </xf>
    <xf numFmtId="0" fontId="7" fillId="9" borderId="48" xfId="0" applyFont="1" applyFill="1" applyBorder="1" applyAlignment="1" applyProtection="1">
      <alignment horizontal="center" vertical="center"/>
    </xf>
    <xf numFmtId="0" fontId="7" fillId="9" borderId="49" xfId="0" applyFont="1" applyFill="1" applyBorder="1" applyAlignment="1" applyProtection="1">
      <alignment horizontal="center" vertical="center"/>
    </xf>
    <xf numFmtId="0" fontId="7" fillId="9" borderId="32" xfId="0" applyFont="1" applyFill="1" applyBorder="1" applyAlignment="1" applyProtection="1">
      <alignment horizontal="center" vertical="center"/>
    </xf>
    <xf numFmtId="0" fontId="7" fillId="9" borderId="33" xfId="0" applyFont="1" applyFill="1" applyBorder="1" applyAlignment="1" applyProtection="1">
      <alignment horizontal="center" vertical="center"/>
    </xf>
    <xf numFmtId="0" fontId="7" fillId="9" borderId="9" xfId="0" applyFont="1" applyFill="1" applyBorder="1" applyAlignment="1" applyProtection="1">
      <alignment horizontal="center" vertical="center"/>
    </xf>
    <xf numFmtId="0" fontId="7" fillId="7" borderId="50" xfId="4" applyFont="1" applyFill="1" applyBorder="1" applyAlignment="1" applyProtection="1">
      <alignment horizontal="center" vertical="center" wrapText="1"/>
    </xf>
    <xf numFmtId="0" fontId="7" fillId="7" borderId="51" xfId="4" applyFont="1" applyFill="1" applyBorder="1" applyAlignment="1" applyProtection="1">
      <alignment horizontal="center" vertical="center" wrapText="1"/>
    </xf>
    <xf numFmtId="0" fontId="35" fillId="9" borderId="61" xfId="0" applyFont="1" applyFill="1" applyBorder="1" applyAlignment="1">
      <alignment horizontal="left" wrapText="1"/>
    </xf>
    <xf numFmtId="0" fontId="35" fillId="9" borderId="62" xfId="0" applyFont="1" applyFill="1" applyBorder="1" applyAlignment="1">
      <alignment horizontal="left" wrapText="1"/>
    </xf>
    <xf numFmtId="0" fontId="22" fillId="9" borderId="38" xfId="0" applyFont="1" applyFill="1" applyBorder="1" applyAlignment="1" applyProtection="1">
      <alignment horizontal="center"/>
    </xf>
    <xf numFmtId="0" fontId="22" fillId="9" borderId="49" xfId="0" applyFont="1" applyFill="1" applyBorder="1" applyAlignment="1" applyProtection="1">
      <alignment horizontal="center"/>
    </xf>
    <xf numFmtId="0" fontId="22" fillId="9" borderId="32" xfId="0" applyFont="1" applyFill="1" applyBorder="1" applyAlignment="1" applyProtection="1">
      <alignment horizontal="center"/>
    </xf>
    <xf numFmtId="0" fontId="22" fillId="9" borderId="9" xfId="0" applyFont="1" applyFill="1" applyBorder="1" applyAlignment="1" applyProtection="1">
      <alignment horizontal="center"/>
    </xf>
    <xf numFmtId="0" fontId="50" fillId="9" borderId="0" xfId="0" applyFont="1" applyFill="1" applyAlignment="1" applyProtection="1">
      <alignment horizontal="center"/>
    </xf>
    <xf numFmtId="0" fontId="33" fillId="9" borderId="0" xfId="0" applyFont="1" applyFill="1" applyAlignment="1" applyProtection="1">
      <alignment horizontal="center"/>
    </xf>
    <xf numFmtId="0" fontId="27" fillId="9" borderId="0" xfId="0" applyFont="1" applyFill="1" applyAlignment="1" applyProtection="1">
      <alignment horizontal="center"/>
    </xf>
    <xf numFmtId="0" fontId="32" fillId="9" borderId="0" xfId="0" applyFont="1" applyFill="1" applyAlignment="1" applyProtection="1">
      <alignment horizontal="center"/>
    </xf>
    <xf numFmtId="0" fontId="41" fillId="9" borderId="12" xfId="0" applyFont="1" applyFill="1" applyBorder="1" applyAlignment="1" applyProtection="1">
      <alignment horizontal="left" vertical="top" wrapText="1"/>
    </xf>
    <xf numFmtId="14" fontId="7" fillId="2" borderId="1" xfId="0" applyNumberFormat="1" applyFont="1" applyFill="1" applyBorder="1" applyAlignment="1" applyProtection="1">
      <alignment horizontal="center"/>
      <protection locked="0"/>
    </xf>
    <xf numFmtId="14" fontId="7" fillId="2" borderId="11" xfId="0" applyNumberFormat="1" applyFont="1" applyFill="1" applyBorder="1" applyAlignment="1" applyProtection="1">
      <alignment horizontal="center"/>
      <protection locked="0"/>
    </xf>
    <xf numFmtId="14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7" fillId="0" borderId="4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0" fontId="7" fillId="2" borderId="1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10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1" xfId="1" applyNumberFormat="1" applyFont="1" applyFill="1" applyBorder="1" applyAlignment="1" applyProtection="1">
      <alignment horizontal="left"/>
      <protection locked="0"/>
    </xf>
    <xf numFmtId="0" fontId="7" fillId="2" borderId="11" xfId="1" applyNumberFormat="1" applyFont="1" applyFill="1" applyBorder="1" applyAlignment="1" applyProtection="1">
      <alignment horizontal="left"/>
      <protection locked="0"/>
    </xf>
    <xf numFmtId="0" fontId="7" fillId="2" borderId="8" xfId="1" applyNumberFormat="1" applyFont="1" applyFill="1" applyBorder="1" applyAlignment="1" applyProtection="1">
      <alignment horizontal="left"/>
      <protection locked="0"/>
    </xf>
    <xf numFmtId="10" fontId="3" fillId="2" borderId="1" xfId="0" applyNumberFormat="1" applyFont="1" applyFill="1" applyBorder="1" applyAlignment="1" applyProtection="1">
      <alignment horizontal="left"/>
      <protection locked="0"/>
    </xf>
    <xf numFmtId="10" fontId="3" fillId="2" borderId="11" xfId="0" applyNumberFormat="1" applyFont="1" applyFill="1" applyBorder="1" applyAlignment="1" applyProtection="1">
      <alignment horizontal="left"/>
      <protection locked="0"/>
    </xf>
    <xf numFmtId="10" fontId="3" fillId="2" borderId="8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Alignment="1" applyProtection="1">
      <alignment horizontal="center"/>
    </xf>
    <xf numFmtId="14" fontId="7" fillId="2" borderId="11" xfId="0" applyNumberFormat="1" applyFont="1" applyFill="1" applyBorder="1" applyAlignment="1" applyProtection="1">
      <alignment horizontal="center"/>
    </xf>
    <xf numFmtId="14" fontId="7" fillId="2" borderId="8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0" fontId="12" fillId="0" borderId="3" xfId="0" applyFont="1" applyBorder="1" applyAlignment="1" applyProtection="1"/>
    <xf numFmtId="0" fontId="17" fillId="0" borderId="45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10" fontId="7" fillId="2" borderId="1" xfId="0" applyNumberFormat="1" applyFont="1" applyFill="1" applyBorder="1" applyAlignment="1" applyProtection="1">
      <alignment horizontal="center"/>
    </xf>
    <xf numFmtId="10" fontId="7" fillId="2" borderId="11" xfId="0" applyNumberFormat="1" applyFont="1" applyFill="1" applyBorder="1" applyAlignment="1" applyProtection="1">
      <alignment horizontal="center"/>
    </xf>
    <xf numFmtId="10" fontId="7" fillId="2" borderId="8" xfId="0" applyNumberFormat="1" applyFont="1" applyFill="1" applyBorder="1" applyAlignment="1" applyProtection="1">
      <alignment horizontal="center"/>
    </xf>
    <xf numFmtId="0" fontId="7" fillId="2" borderId="1" xfId="1" applyNumberFormat="1" applyFont="1" applyFill="1" applyBorder="1" applyAlignment="1" applyProtection="1">
      <alignment horizontal="left"/>
    </xf>
    <xf numFmtId="0" fontId="7" fillId="2" borderId="11" xfId="1" applyNumberFormat="1" applyFont="1" applyFill="1" applyBorder="1" applyAlignment="1" applyProtection="1">
      <alignment horizontal="left"/>
    </xf>
    <xf numFmtId="0" fontId="7" fillId="2" borderId="8" xfId="1" applyNumberFormat="1" applyFont="1" applyFill="1" applyBorder="1" applyAlignment="1" applyProtection="1">
      <alignment horizontal="left"/>
    </xf>
    <xf numFmtId="10" fontId="3" fillId="2" borderId="1" xfId="0" applyNumberFormat="1" applyFont="1" applyFill="1" applyBorder="1" applyAlignment="1" applyProtection="1">
      <alignment horizontal="left"/>
    </xf>
    <xf numFmtId="10" fontId="3" fillId="2" borderId="11" xfId="0" applyNumberFormat="1" applyFont="1" applyFill="1" applyBorder="1" applyAlignment="1" applyProtection="1">
      <alignment horizontal="left"/>
    </xf>
    <xf numFmtId="10" fontId="3" fillId="2" borderId="8" xfId="0" applyNumberFormat="1" applyFont="1" applyFill="1" applyBorder="1" applyAlignment="1" applyProtection="1">
      <alignment horizontal="left"/>
    </xf>
    <xf numFmtId="0" fontId="2" fillId="0" borderId="0" xfId="4" applyFont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left" vertical="center" wrapText="1"/>
    </xf>
    <xf numFmtId="0" fontId="34" fillId="9" borderId="54" xfId="4" applyFont="1" applyFill="1" applyBorder="1" applyAlignment="1" applyProtection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2" fillId="0" borderId="5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 applyProtection="1">
      <alignment horizontal="left" vertical="center" wrapText="1"/>
    </xf>
    <xf numFmtId="0" fontId="46" fillId="9" borderId="58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0" fontId="47" fillId="9" borderId="33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/>
    </xf>
    <xf numFmtId="0" fontId="7" fillId="5" borderId="47" xfId="4" applyFont="1" applyFill="1" applyBorder="1" applyAlignment="1" applyProtection="1">
      <alignment horizontal="center" vertical="center"/>
    </xf>
    <xf numFmtId="0" fontId="7" fillId="5" borderId="7" xfId="4" applyFont="1" applyFill="1" applyBorder="1" applyAlignment="1" applyProtection="1">
      <alignment horizontal="center" vertical="center" wrapText="1"/>
    </xf>
    <xf numFmtId="0" fontId="7" fillId="5" borderId="47" xfId="4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center" vertical="center" wrapText="1"/>
    </xf>
    <xf numFmtId="0" fontId="7" fillId="8" borderId="2" xfId="4" applyFont="1" applyFill="1" applyBorder="1" applyAlignment="1" applyProtection="1">
      <alignment horizontal="center" vertical="center" wrapText="1"/>
    </xf>
    <xf numFmtId="0" fontId="45" fillId="9" borderId="57" xfId="4" applyFont="1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 vertical="center"/>
    </xf>
    <xf numFmtId="0" fontId="7" fillId="10" borderId="7" xfId="4" applyFont="1" applyFill="1" applyBorder="1" applyAlignment="1" applyProtection="1">
      <alignment horizontal="center" vertical="center"/>
    </xf>
    <xf numFmtId="0" fontId="7" fillId="10" borderId="2" xfId="4" applyFont="1" applyFill="1" applyBorder="1" applyAlignment="1" applyProtection="1">
      <alignment horizontal="center" vertical="center"/>
    </xf>
    <xf numFmtId="0" fontId="7" fillId="10" borderId="7" xfId="4" applyFont="1" applyFill="1" applyBorder="1" applyAlignment="1" applyProtection="1">
      <alignment horizontal="center" vertical="center" wrapText="1"/>
    </xf>
    <xf numFmtId="0" fontId="7" fillId="10" borderId="2" xfId="4" applyFont="1" applyFill="1" applyBorder="1" applyAlignment="1" applyProtection="1">
      <alignment horizontal="center" vertical="center" wrapText="1"/>
    </xf>
    <xf numFmtId="0" fontId="7" fillId="10" borderId="63" xfId="4" applyFont="1" applyFill="1" applyBorder="1" applyAlignment="1" applyProtection="1">
      <alignment horizontal="center" vertical="center" wrapText="1"/>
    </xf>
    <xf numFmtId="0" fontId="17" fillId="9" borderId="64" xfId="4" applyFont="1" applyFill="1" applyBorder="1" applyAlignment="1" applyProtection="1">
      <alignment horizontal="center"/>
    </xf>
    <xf numFmtId="0" fontId="7" fillId="7" borderId="47" xfId="4" applyFont="1" applyFill="1" applyBorder="1" applyAlignment="1" applyProtection="1">
      <alignment horizontal="center" vertical="center"/>
    </xf>
    <xf numFmtId="0" fontId="7" fillId="7" borderId="2" xfId="4" applyFont="1" applyFill="1" applyBorder="1" applyAlignment="1" applyProtection="1">
      <alignment horizontal="center" vertical="center"/>
    </xf>
    <xf numFmtId="0" fontId="2" fillId="0" borderId="0" xfId="4" applyFont="1" applyBorder="1" applyAlignment="1" applyProtection="1">
      <alignment horizontal="center"/>
    </xf>
    <xf numFmtId="0" fontId="44" fillId="9" borderId="0" xfId="4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0" borderId="38" xfId="4" applyFont="1" applyFill="1" applyBorder="1" applyAlignment="1" applyProtection="1">
      <alignment horizontal="center" wrapText="1"/>
    </xf>
    <xf numFmtId="0" fontId="7" fillId="0" borderId="48" xfId="4" applyFont="1" applyFill="1" applyBorder="1" applyAlignment="1" applyProtection="1">
      <alignment horizontal="center" wrapText="1"/>
    </xf>
    <xf numFmtId="0" fontId="7" fillId="0" borderId="49" xfId="4" applyFont="1" applyFill="1" applyBorder="1" applyAlignment="1" applyProtection="1">
      <alignment horizontal="center" wrapText="1"/>
    </xf>
    <xf numFmtId="0" fontId="7" fillId="0" borderId="32" xfId="4" applyFont="1" applyFill="1" applyBorder="1" applyAlignment="1" applyProtection="1">
      <alignment horizontal="center" wrapText="1"/>
    </xf>
    <xf numFmtId="0" fontId="7" fillId="0" borderId="33" xfId="4" applyFont="1" applyFill="1" applyBorder="1" applyAlignment="1" applyProtection="1">
      <alignment horizontal="center" wrapText="1"/>
    </xf>
    <xf numFmtId="0" fontId="7" fillId="0" borderId="9" xfId="4" applyFont="1" applyFill="1" applyBorder="1" applyAlignment="1" applyProtection="1">
      <alignment horizontal="center" wrapText="1"/>
    </xf>
  </cellXfs>
  <cellStyles count="11">
    <cellStyle name="Moeda" xfId="1" builtinId="4"/>
    <cellStyle name="Moeda 2" xfId="7"/>
    <cellStyle name="Moeda 3" xfId="10"/>
    <cellStyle name="Normal" xfId="0" builtinId="0"/>
    <cellStyle name="Normal 2" xfId="4"/>
    <cellStyle name="Normal 3" xfId="9"/>
    <cellStyle name="Porcentagem" xfId="2" builtinId="5"/>
    <cellStyle name="Título 2" xfId="5" builtinId="17"/>
    <cellStyle name="Título 3" xfId="6" builtinId="18"/>
    <cellStyle name="Vírgula" xfId="3" builtinId="3"/>
    <cellStyle name="Vírgula 2" xfId="8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CC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0"/>
    <pageSetUpPr fitToPage="1"/>
  </sheetPr>
  <dimension ref="A1:CU60"/>
  <sheetViews>
    <sheetView tabSelected="1" view="pageBreakPreview" zoomScaleNormal="100" zoomScaleSheetLayoutView="100" workbookViewId="0">
      <selection activeCell="K18" sqref="K18:O18"/>
    </sheetView>
  </sheetViews>
  <sheetFormatPr defaultRowHeight="12.75" x14ac:dyDescent="0.2"/>
  <cols>
    <col min="1" max="1" width="5.5703125" style="248" customWidth="1"/>
    <col min="2" max="2" width="51.5703125" style="248" customWidth="1"/>
    <col min="3" max="5" width="14.7109375" style="248" customWidth="1"/>
    <col min="6" max="6" width="8.42578125" style="248" bestFit="1" customWidth="1"/>
    <col min="7" max="9" width="7.7109375" style="248" customWidth="1"/>
    <col min="10" max="15" width="14.7109375" style="248" customWidth="1"/>
    <col min="16" max="16" width="14.7109375" style="258" customWidth="1"/>
    <col min="17" max="99" width="9.140625" style="258"/>
    <col min="100" max="16384" width="9.140625" style="241"/>
  </cols>
  <sheetData>
    <row r="1" spans="1:16" s="253" customFormat="1" ht="20.25" x14ac:dyDescent="0.2">
      <c r="A1" s="449" t="s">
        <v>155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255"/>
    </row>
    <row r="2" spans="1:16" s="254" customFormat="1" ht="15" customHeight="1" x14ac:dyDescent="0.25">
      <c r="A2" s="450" t="s">
        <v>300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256"/>
    </row>
    <row r="3" spans="1:16" s="254" customFormat="1" ht="15" customHeight="1" x14ac:dyDescent="0.25">
      <c r="A3" s="451" t="s">
        <v>289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256"/>
    </row>
    <row r="4" spans="1:16" s="267" customFormat="1" ht="15" customHeight="1" x14ac:dyDescent="0.2">
      <c r="A4" s="264"/>
      <c r="B4" s="265"/>
      <c r="C4" s="265"/>
      <c r="D4" s="265"/>
      <c r="E4" s="264"/>
      <c r="F4" s="264"/>
      <c r="G4" s="264"/>
      <c r="H4" s="264"/>
      <c r="I4" s="264"/>
      <c r="J4" s="264"/>
      <c r="K4" s="264"/>
      <c r="L4" s="264"/>
      <c r="M4" s="264"/>
      <c r="N4" s="364" t="s">
        <v>237</v>
      </c>
      <c r="O4" s="382" t="s">
        <v>290</v>
      </c>
      <c r="P4" s="266"/>
    </row>
    <row r="5" spans="1:16" s="267" customFormat="1" ht="15" customHeight="1" x14ac:dyDescent="0.2">
      <c r="A5" s="264"/>
      <c r="B5" s="265"/>
      <c r="C5" s="265"/>
      <c r="D5" s="265"/>
      <c r="E5" s="264"/>
      <c r="F5" s="264"/>
      <c r="G5" s="264"/>
      <c r="H5" s="264"/>
      <c r="I5" s="264"/>
      <c r="J5" s="264"/>
      <c r="K5" s="264"/>
      <c r="L5" s="264"/>
      <c r="M5" s="264"/>
      <c r="N5" s="364" t="s">
        <v>240</v>
      </c>
      <c r="O5" s="431">
        <v>0</v>
      </c>
      <c r="P5" s="266"/>
    </row>
    <row r="6" spans="1:16" s="267" customFormat="1" ht="15" customHeight="1" x14ac:dyDescent="0.2">
      <c r="A6" s="264"/>
      <c r="B6" s="265"/>
      <c r="C6" s="265"/>
      <c r="D6" s="265"/>
      <c r="E6" s="264"/>
      <c r="F6" s="264"/>
      <c r="G6" s="264"/>
      <c r="H6" s="264"/>
      <c r="I6" s="264"/>
      <c r="J6" s="264"/>
      <c r="K6" s="264"/>
      <c r="L6" s="264"/>
      <c r="M6" s="264"/>
      <c r="N6" s="364" t="s">
        <v>239</v>
      </c>
      <c r="O6" s="432" t="s">
        <v>301</v>
      </c>
      <c r="P6" s="266"/>
    </row>
    <row r="7" spans="1:16" s="267" customFormat="1" ht="15" customHeight="1" x14ac:dyDescent="0.2">
      <c r="A7" s="265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6"/>
    </row>
    <row r="8" spans="1:16" s="267" customFormat="1" ht="15" customHeight="1" x14ac:dyDescent="0.2">
      <c r="A8" s="452" t="s">
        <v>139</v>
      </c>
      <c r="B8" s="453"/>
      <c r="C8" s="453"/>
      <c r="D8" s="453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4"/>
      <c r="P8" s="266"/>
    </row>
    <row r="9" spans="1:16" s="267" customFormat="1" ht="15" customHeight="1" x14ac:dyDescent="0.2">
      <c r="A9" s="455" t="s">
        <v>140</v>
      </c>
      <c r="B9" s="456"/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  <c r="O9" s="457"/>
      <c r="P9" s="266"/>
    </row>
    <row r="10" spans="1:16" s="267" customFormat="1" ht="15" customHeight="1" x14ac:dyDescent="0.2">
      <c r="A10" s="472"/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266"/>
    </row>
    <row r="11" spans="1:16" s="269" customFormat="1" ht="15" customHeight="1" x14ac:dyDescent="0.2">
      <c r="A11" s="459" t="s">
        <v>141</v>
      </c>
      <c r="B11" s="474" t="s">
        <v>142</v>
      </c>
      <c r="C11" s="478" t="s">
        <v>143</v>
      </c>
      <c r="D11" s="479"/>
      <c r="E11" s="474" t="s">
        <v>143</v>
      </c>
      <c r="F11" s="477" t="s">
        <v>144</v>
      </c>
      <c r="G11" s="477"/>
      <c r="H11" s="477"/>
      <c r="I11" s="477"/>
      <c r="J11" s="480" t="s">
        <v>297</v>
      </c>
      <c r="K11" s="480" t="s">
        <v>297</v>
      </c>
      <c r="L11" s="480" t="s">
        <v>297</v>
      </c>
      <c r="M11" s="474" t="s">
        <v>144</v>
      </c>
      <c r="N11" s="474" t="s">
        <v>219</v>
      </c>
      <c r="O11" s="474" t="s">
        <v>235</v>
      </c>
    </row>
    <row r="12" spans="1:16" s="269" customFormat="1" ht="27" customHeight="1" x14ac:dyDescent="0.2">
      <c r="A12" s="473"/>
      <c r="B12" s="475"/>
      <c r="C12" s="459" t="s">
        <v>145</v>
      </c>
      <c r="D12" s="459" t="s">
        <v>167</v>
      </c>
      <c r="E12" s="475"/>
      <c r="F12" s="460" t="s">
        <v>274</v>
      </c>
      <c r="G12" s="460"/>
      <c r="H12" s="460" t="s">
        <v>275</v>
      </c>
      <c r="I12" s="460" t="s">
        <v>241</v>
      </c>
      <c r="J12" s="481"/>
      <c r="K12" s="481"/>
      <c r="L12" s="481"/>
      <c r="M12" s="475"/>
      <c r="N12" s="475"/>
      <c r="O12" s="475"/>
    </row>
    <row r="13" spans="1:16" s="269" customFormat="1" ht="25.5" customHeight="1" x14ac:dyDescent="0.2">
      <c r="A13" s="473"/>
      <c r="B13" s="475"/>
      <c r="C13" s="473"/>
      <c r="D13" s="460"/>
      <c r="E13" s="475"/>
      <c r="F13" s="376" t="s">
        <v>171</v>
      </c>
      <c r="G13" s="349" t="s">
        <v>234</v>
      </c>
      <c r="H13" s="402" t="s">
        <v>171</v>
      </c>
      <c r="I13" s="402" t="s">
        <v>245</v>
      </c>
      <c r="J13" s="481"/>
      <c r="K13" s="481"/>
      <c r="L13" s="481"/>
      <c r="M13" s="475"/>
      <c r="N13" s="476"/>
      <c r="O13" s="475"/>
    </row>
    <row r="14" spans="1:16" s="270" customFormat="1" ht="15" customHeight="1" x14ac:dyDescent="0.2">
      <c r="A14" s="460"/>
      <c r="B14" s="476"/>
      <c r="C14" s="460"/>
      <c r="D14" s="272">
        <f>'ENCARGOS SOCIAIS - Licitante'!B62/100</f>
        <v>0</v>
      </c>
      <c r="E14" s="476"/>
      <c r="F14" s="433">
        <v>0</v>
      </c>
      <c r="G14" s="434">
        <v>0</v>
      </c>
      <c r="H14" s="433">
        <v>0</v>
      </c>
      <c r="I14" s="435">
        <v>0</v>
      </c>
      <c r="J14" s="433">
        <v>0</v>
      </c>
      <c r="K14" s="433">
        <v>0</v>
      </c>
      <c r="L14" s="433">
        <v>0</v>
      </c>
      <c r="M14" s="476"/>
      <c r="N14" s="273">
        <f>'CITL - Licitante'!B18</f>
        <v>0</v>
      </c>
      <c r="O14" s="476"/>
    </row>
    <row r="15" spans="1:16" s="270" customFormat="1" ht="30" customHeight="1" x14ac:dyDescent="0.2">
      <c r="A15" s="242">
        <v>1</v>
      </c>
      <c r="B15" s="277" t="s">
        <v>291</v>
      </c>
      <c r="C15" s="436">
        <v>0</v>
      </c>
      <c r="D15" s="404">
        <f>ROUND(IF(C15&lt;&gt;0,C15*$D$14,0),2)</f>
        <v>0</v>
      </c>
      <c r="E15" s="404">
        <f>SUM(C15:D15)</f>
        <v>0</v>
      </c>
      <c r="F15" s="458">
        <f>ROUND((IF((C15&gt;0),($F$14*21)-(($F$14*21)*$G$14),0)),2)</f>
        <v>0</v>
      </c>
      <c r="G15" s="458"/>
      <c r="H15" s="458">
        <f>ROUND((IF(C15&gt;0,MAX(($H$14*(21*$I$14))-(6%*(C15)),0),0)),2)</f>
        <v>0</v>
      </c>
      <c r="I15" s="458"/>
      <c r="J15" s="427">
        <f>IF(C15&lt;&gt;0,J14,0)</f>
        <v>0</v>
      </c>
      <c r="K15" s="427">
        <f>IF(C15&lt;&gt;0,K14,0)</f>
        <v>0</v>
      </c>
      <c r="L15" s="427">
        <f>IF(C15&lt;&gt;0,L14,0)</f>
        <v>0</v>
      </c>
      <c r="M15" s="405">
        <f>SUM(F15:L15)</f>
        <v>0</v>
      </c>
      <c r="N15" s="405">
        <f>ROUND(((E15+M15)*$N$14),2)</f>
        <v>0</v>
      </c>
      <c r="O15" s="360">
        <f>ROUND(E15+M15+N15,2)</f>
        <v>0</v>
      </c>
    </row>
    <row r="16" spans="1:16" s="270" customFormat="1" ht="30" customHeight="1" x14ac:dyDescent="0.2">
      <c r="A16" s="461" t="s">
        <v>273</v>
      </c>
      <c r="B16" s="461"/>
      <c r="C16" s="461"/>
      <c r="D16" s="372"/>
      <c r="E16" s="372"/>
      <c r="F16" s="373"/>
      <c r="G16" s="373"/>
      <c r="H16" s="373"/>
      <c r="I16" s="373"/>
      <c r="J16" s="373"/>
      <c r="K16" s="373"/>
      <c r="L16" s="373"/>
      <c r="M16" s="374"/>
      <c r="N16" s="374"/>
      <c r="O16" s="375"/>
    </row>
    <row r="17" spans="1:99" s="270" customFormat="1" ht="15" customHeight="1" x14ac:dyDescent="0.2">
      <c r="A17" s="245"/>
      <c r="B17" s="246"/>
      <c r="C17" s="361"/>
      <c r="D17" s="361"/>
      <c r="E17" s="361"/>
      <c r="F17" s="361"/>
      <c r="G17" s="282"/>
      <c r="I17" s="361"/>
      <c r="J17" s="419" t="s">
        <v>271</v>
      </c>
      <c r="K17" s="471"/>
      <c r="L17" s="471"/>
      <c r="M17" s="471"/>
      <c r="N17" s="471"/>
      <c r="O17" s="471"/>
    </row>
    <row r="18" spans="1:99" s="270" customFormat="1" ht="15" customHeight="1" x14ac:dyDescent="0.2">
      <c r="A18" s="245"/>
      <c r="B18" s="246"/>
      <c r="C18" s="361"/>
      <c r="D18" s="361"/>
      <c r="E18" s="361"/>
      <c r="F18" s="361"/>
      <c r="G18" s="282"/>
      <c r="H18" s="420"/>
      <c r="J18" s="419" t="s">
        <v>272</v>
      </c>
      <c r="K18" s="471"/>
      <c r="L18" s="471"/>
      <c r="M18" s="471"/>
      <c r="N18" s="471"/>
      <c r="O18" s="471"/>
    </row>
    <row r="19" spans="1:99" s="270" customFormat="1" ht="30" customHeight="1" thickBot="1" x14ac:dyDescent="0.25">
      <c r="A19" s="357" t="s">
        <v>281</v>
      </c>
      <c r="B19" s="358"/>
      <c r="C19" s="356"/>
      <c r="D19" s="356"/>
      <c r="E19" s="356"/>
      <c r="F19" s="356"/>
      <c r="G19" s="355"/>
      <c r="H19" s="355"/>
      <c r="I19" s="356"/>
      <c r="J19" s="356"/>
      <c r="K19" s="356"/>
      <c r="L19" s="356"/>
      <c r="M19" s="359"/>
      <c r="N19" s="359"/>
      <c r="O19" s="359"/>
    </row>
    <row r="20" spans="1:99" s="270" customFormat="1" ht="15" customHeight="1" thickTop="1" x14ac:dyDescent="0.2">
      <c r="A20" s="245"/>
      <c r="B20" s="246"/>
      <c r="C20" s="361"/>
      <c r="D20" s="361"/>
      <c r="E20" s="361"/>
      <c r="F20" s="361"/>
      <c r="G20" s="282"/>
      <c r="H20" s="418"/>
      <c r="I20" s="418"/>
      <c r="J20" s="420"/>
      <c r="K20" s="420"/>
      <c r="L20" s="420"/>
      <c r="M20" s="421"/>
      <c r="N20" s="421"/>
      <c r="O20" s="421"/>
    </row>
    <row r="21" spans="1:99" s="270" customFormat="1" ht="30" customHeight="1" x14ac:dyDescent="0.2">
      <c r="A21" s="424" t="s">
        <v>137</v>
      </c>
      <c r="B21" s="424" t="s">
        <v>288</v>
      </c>
      <c r="C21" s="424" t="s">
        <v>283</v>
      </c>
      <c r="D21" s="424" t="s">
        <v>282</v>
      </c>
      <c r="E21" s="424" t="s">
        <v>284</v>
      </c>
      <c r="F21" s="462" t="s">
        <v>285</v>
      </c>
      <c r="G21" s="463"/>
      <c r="H21" s="464" t="s">
        <v>286</v>
      </c>
      <c r="I21" s="465"/>
      <c r="J21" s="429"/>
      <c r="K21" s="429"/>
      <c r="L21" s="429"/>
      <c r="M21" s="421"/>
      <c r="N21" s="470" t="s">
        <v>287</v>
      </c>
      <c r="O21" s="470"/>
    </row>
    <row r="22" spans="1:99" s="270" customFormat="1" ht="30" customHeight="1" x14ac:dyDescent="0.2">
      <c r="A22" s="422">
        <v>1</v>
      </c>
      <c r="B22" s="423" t="str">
        <f>B15</f>
        <v>Psicólogo - CBO 2515-10 - 30 hrs</v>
      </c>
      <c r="C22" s="426">
        <f>O15</f>
        <v>0</v>
      </c>
      <c r="D22" s="425">
        <v>1</v>
      </c>
      <c r="E22" s="426">
        <f>C22*D22</f>
        <v>0</v>
      </c>
      <c r="F22" s="467">
        <v>12</v>
      </c>
      <c r="G22" s="468"/>
      <c r="H22" s="469">
        <f>E22*F22</f>
        <v>0</v>
      </c>
      <c r="I22" s="468"/>
      <c r="J22" s="245"/>
      <c r="K22" s="245"/>
      <c r="L22" s="245"/>
      <c r="M22" s="430"/>
      <c r="N22" s="466">
        <f>H22</f>
        <v>0</v>
      </c>
      <c r="O22" s="466"/>
    </row>
    <row r="23" spans="1:99" s="270" customFormat="1" ht="30" customHeight="1" thickBot="1" x14ac:dyDescent="0.25">
      <c r="A23" s="357" t="s">
        <v>238</v>
      </c>
      <c r="B23" s="358"/>
      <c r="C23" s="356"/>
      <c r="D23" s="356"/>
      <c r="E23" s="356"/>
      <c r="F23" s="356"/>
      <c r="G23" s="355"/>
      <c r="H23" s="355"/>
      <c r="I23" s="356"/>
      <c r="J23" s="356"/>
      <c r="K23" s="356"/>
      <c r="L23" s="356"/>
      <c r="M23" s="359"/>
      <c r="N23" s="359"/>
      <c r="O23" s="359"/>
    </row>
    <row r="24" spans="1:99" s="270" customFormat="1" ht="15" customHeight="1" thickTop="1" x14ac:dyDescent="0.2">
      <c r="A24" s="369"/>
      <c r="B24" s="365"/>
      <c r="C24" s="366"/>
      <c r="D24" s="366"/>
      <c r="E24" s="366"/>
      <c r="F24" s="366"/>
      <c r="G24" s="367"/>
      <c r="H24" s="367"/>
      <c r="I24" s="366"/>
      <c r="J24" s="366"/>
      <c r="K24" s="366"/>
      <c r="L24" s="366"/>
      <c r="M24" s="368"/>
      <c r="N24" s="368"/>
      <c r="O24" s="368"/>
    </row>
    <row r="25" spans="1:99" s="399" customFormat="1" ht="15" customHeight="1" x14ac:dyDescent="0.2">
      <c r="A25" s="446" t="s">
        <v>280</v>
      </c>
      <c r="B25" s="446"/>
      <c r="C25" s="446"/>
      <c r="D25" s="446"/>
      <c r="E25" s="446"/>
      <c r="F25" s="446"/>
      <c r="G25" s="446"/>
      <c r="H25" s="446"/>
      <c r="I25" s="446"/>
      <c r="J25" s="446"/>
      <c r="K25" s="446"/>
      <c r="L25" s="446"/>
      <c r="M25" s="446"/>
      <c r="N25" s="446"/>
      <c r="O25" s="446"/>
      <c r="P25" s="396"/>
      <c r="Q25" s="397"/>
    </row>
    <row r="26" spans="1:99" s="399" customFormat="1" ht="15" customHeight="1" x14ac:dyDescent="0.2">
      <c r="A26" s="446" t="s">
        <v>298</v>
      </c>
      <c r="B26" s="446"/>
      <c r="C26" s="446"/>
      <c r="D26" s="446"/>
      <c r="E26" s="446"/>
      <c r="F26" s="446"/>
      <c r="G26" s="446"/>
      <c r="H26" s="446"/>
      <c r="I26" s="446"/>
      <c r="J26" s="446"/>
      <c r="K26" s="446"/>
      <c r="L26" s="446"/>
      <c r="M26" s="446"/>
      <c r="N26" s="446"/>
      <c r="O26" s="446"/>
      <c r="P26" s="396"/>
      <c r="Q26" s="397"/>
    </row>
    <row r="27" spans="1:99" s="363" customFormat="1" ht="15" customHeight="1" x14ac:dyDescent="0.2">
      <c r="A27" s="446" t="s">
        <v>296</v>
      </c>
      <c r="B27" s="446"/>
      <c r="C27" s="446"/>
      <c r="D27" s="446"/>
      <c r="E27" s="446"/>
      <c r="F27" s="446"/>
      <c r="G27" s="446"/>
      <c r="H27" s="446"/>
      <c r="I27" s="446"/>
      <c r="J27" s="446"/>
      <c r="K27" s="446"/>
      <c r="L27" s="446"/>
      <c r="M27" s="446"/>
      <c r="N27" s="446"/>
      <c r="O27" s="446"/>
      <c r="P27" s="398"/>
      <c r="Q27" s="398"/>
      <c r="R27" s="362"/>
      <c r="S27" s="362"/>
      <c r="T27" s="362"/>
      <c r="U27" s="362"/>
      <c r="V27" s="362"/>
      <c r="W27" s="362"/>
      <c r="X27" s="362"/>
      <c r="Y27" s="362"/>
      <c r="Z27" s="362"/>
      <c r="AA27" s="362"/>
      <c r="AB27" s="362"/>
      <c r="AC27" s="362"/>
      <c r="AD27" s="362"/>
      <c r="AE27" s="362"/>
      <c r="AF27" s="362"/>
      <c r="AG27" s="362"/>
      <c r="AH27" s="362"/>
      <c r="AI27" s="362"/>
      <c r="AJ27" s="362"/>
      <c r="AK27" s="362"/>
      <c r="AL27" s="362"/>
      <c r="AM27" s="362"/>
      <c r="AN27" s="362"/>
      <c r="AO27" s="362"/>
      <c r="AP27" s="362"/>
      <c r="AQ27" s="362"/>
      <c r="AR27" s="362"/>
      <c r="AS27" s="362"/>
      <c r="AT27" s="362"/>
      <c r="AU27" s="362"/>
      <c r="AV27" s="362"/>
      <c r="AW27" s="362"/>
      <c r="AX27" s="362"/>
      <c r="AY27" s="362"/>
      <c r="AZ27" s="362"/>
      <c r="BA27" s="362"/>
      <c r="BB27" s="362"/>
      <c r="BC27" s="362"/>
      <c r="BD27" s="362"/>
      <c r="BE27" s="362"/>
      <c r="BF27" s="362"/>
      <c r="BG27" s="362"/>
      <c r="BH27" s="362"/>
      <c r="BI27" s="362"/>
      <c r="BJ27" s="362"/>
      <c r="BK27" s="362"/>
      <c r="BL27" s="362"/>
      <c r="BM27" s="362"/>
      <c r="BN27" s="362"/>
      <c r="BO27" s="362"/>
      <c r="BP27" s="362"/>
      <c r="BQ27" s="362"/>
      <c r="BR27" s="362"/>
      <c r="BS27" s="362"/>
      <c r="BT27" s="362"/>
      <c r="BU27" s="362"/>
      <c r="BV27" s="362"/>
      <c r="BW27" s="362"/>
      <c r="BX27" s="362"/>
      <c r="BY27" s="362"/>
      <c r="BZ27" s="362"/>
      <c r="CA27" s="362"/>
      <c r="CB27" s="362"/>
      <c r="CC27" s="362"/>
      <c r="CD27" s="362"/>
      <c r="CE27" s="362"/>
      <c r="CF27" s="362"/>
      <c r="CG27" s="362"/>
      <c r="CH27" s="362"/>
      <c r="CI27" s="362"/>
      <c r="CJ27" s="362"/>
      <c r="CK27" s="362"/>
      <c r="CL27" s="362"/>
      <c r="CM27" s="362"/>
      <c r="CN27" s="362"/>
      <c r="CO27" s="362"/>
      <c r="CP27" s="362"/>
      <c r="CQ27" s="362"/>
      <c r="CR27" s="362"/>
      <c r="CS27" s="362"/>
      <c r="CT27" s="362"/>
      <c r="CU27" s="362"/>
    </row>
    <row r="28" spans="1:99" s="363" customFormat="1" ht="15" customHeight="1" x14ac:dyDescent="0.2">
      <c r="A28" s="446" t="s">
        <v>299</v>
      </c>
      <c r="B28" s="446"/>
      <c r="C28" s="446"/>
      <c r="D28" s="446"/>
      <c r="E28" s="446"/>
      <c r="F28" s="446"/>
      <c r="G28" s="446"/>
      <c r="H28" s="446"/>
      <c r="I28" s="446"/>
      <c r="J28" s="446"/>
      <c r="K28" s="446"/>
      <c r="L28" s="446"/>
      <c r="M28" s="446"/>
      <c r="N28" s="446"/>
      <c r="O28" s="446"/>
      <c r="P28" s="398"/>
      <c r="Q28" s="398"/>
      <c r="R28" s="362"/>
      <c r="S28" s="362"/>
      <c r="T28" s="362"/>
      <c r="U28" s="362"/>
      <c r="V28" s="362"/>
      <c r="W28" s="362"/>
      <c r="X28" s="362"/>
      <c r="Y28" s="362"/>
      <c r="Z28" s="362"/>
      <c r="AA28" s="362"/>
      <c r="AB28" s="362"/>
      <c r="AC28" s="362"/>
      <c r="AD28" s="362"/>
      <c r="AE28" s="362"/>
      <c r="AF28" s="362"/>
      <c r="AG28" s="362"/>
      <c r="AH28" s="362"/>
      <c r="AI28" s="362"/>
      <c r="AJ28" s="362"/>
      <c r="AK28" s="362"/>
      <c r="AL28" s="362"/>
      <c r="AM28" s="362"/>
      <c r="AN28" s="362"/>
      <c r="AO28" s="362"/>
      <c r="AP28" s="362"/>
      <c r="AQ28" s="362"/>
      <c r="AR28" s="362"/>
      <c r="AS28" s="362"/>
      <c r="AT28" s="362"/>
      <c r="AU28" s="362"/>
      <c r="AV28" s="362"/>
      <c r="AW28" s="362"/>
      <c r="AX28" s="362"/>
      <c r="AY28" s="362"/>
      <c r="AZ28" s="362"/>
      <c r="BA28" s="362"/>
      <c r="BB28" s="362"/>
      <c r="BC28" s="362"/>
      <c r="BD28" s="362"/>
      <c r="BE28" s="362"/>
      <c r="BF28" s="362"/>
      <c r="BG28" s="362"/>
      <c r="BH28" s="362"/>
      <c r="BI28" s="362"/>
      <c r="BJ28" s="362"/>
      <c r="BK28" s="362"/>
      <c r="BL28" s="362"/>
      <c r="BM28" s="362"/>
      <c r="BN28" s="362"/>
      <c r="BO28" s="362"/>
      <c r="BP28" s="362"/>
      <c r="BQ28" s="362"/>
      <c r="BR28" s="362"/>
      <c r="BS28" s="362"/>
      <c r="BT28" s="362"/>
      <c r="BU28" s="362"/>
      <c r="BV28" s="362"/>
      <c r="BW28" s="362"/>
      <c r="BX28" s="362"/>
      <c r="BY28" s="362"/>
      <c r="BZ28" s="362"/>
      <c r="CA28" s="362"/>
      <c r="CB28" s="362"/>
      <c r="CC28" s="362"/>
      <c r="CD28" s="362"/>
      <c r="CE28" s="362"/>
      <c r="CF28" s="362"/>
      <c r="CG28" s="362"/>
      <c r="CH28" s="362"/>
      <c r="CI28" s="362"/>
      <c r="CJ28" s="362"/>
      <c r="CK28" s="362"/>
      <c r="CL28" s="362"/>
      <c r="CM28" s="362"/>
      <c r="CN28" s="362"/>
      <c r="CO28" s="362"/>
      <c r="CP28" s="362"/>
      <c r="CQ28" s="362"/>
      <c r="CR28" s="362"/>
      <c r="CS28" s="362"/>
      <c r="CT28" s="362"/>
      <c r="CU28" s="362"/>
    </row>
    <row r="29" spans="1:99" s="363" customFormat="1" ht="15" customHeight="1" x14ac:dyDescent="0.2">
      <c r="A29" s="446" t="s">
        <v>226</v>
      </c>
      <c r="B29" s="446"/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46"/>
      <c r="O29" s="446"/>
      <c r="P29" s="398"/>
      <c r="Q29" s="398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362"/>
      <c r="AM29" s="362"/>
      <c r="AN29" s="362"/>
      <c r="AO29" s="362"/>
      <c r="AP29" s="362"/>
      <c r="AQ29" s="362"/>
      <c r="AR29" s="362"/>
      <c r="AS29" s="362"/>
      <c r="AT29" s="362"/>
      <c r="AU29" s="362"/>
      <c r="AV29" s="362"/>
      <c r="AW29" s="362"/>
      <c r="AX29" s="362"/>
      <c r="AY29" s="362"/>
      <c r="AZ29" s="362"/>
      <c r="BA29" s="362"/>
      <c r="BB29" s="362"/>
      <c r="BC29" s="362"/>
      <c r="BD29" s="362"/>
      <c r="BE29" s="362"/>
      <c r="BF29" s="362"/>
      <c r="BG29" s="362"/>
      <c r="BH29" s="362"/>
      <c r="BI29" s="362"/>
      <c r="BJ29" s="362"/>
      <c r="BK29" s="362"/>
      <c r="BL29" s="362"/>
      <c r="BM29" s="362"/>
      <c r="BN29" s="362"/>
      <c r="BO29" s="362"/>
      <c r="BP29" s="362"/>
      <c r="BQ29" s="362"/>
      <c r="BR29" s="362"/>
      <c r="BS29" s="362"/>
      <c r="BT29" s="362"/>
      <c r="BU29" s="362"/>
      <c r="BV29" s="362"/>
      <c r="BW29" s="362"/>
      <c r="BX29" s="362"/>
      <c r="BY29" s="362"/>
      <c r="BZ29" s="362"/>
      <c r="CA29" s="362"/>
      <c r="CB29" s="362"/>
      <c r="CC29" s="362"/>
      <c r="CD29" s="362"/>
      <c r="CE29" s="362"/>
      <c r="CF29" s="362"/>
      <c r="CG29" s="362"/>
      <c r="CH29" s="362"/>
      <c r="CI29" s="362"/>
      <c r="CJ29" s="362"/>
      <c r="CK29" s="362"/>
      <c r="CL29" s="362"/>
      <c r="CM29" s="362"/>
      <c r="CN29" s="362"/>
      <c r="CO29" s="362"/>
      <c r="CP29" s="362"/>
      <c r="CQ29" s="362"/>
      <c r="CR29" s="362"/>
      <c r="CS29" s="362"/>
      <c r="CT29" s="362"/>
      <c r="CU29" s="362"/>
    </row>
    <row r="30" spans="1:99" s="363" customFormat="1" ht="15" customHeight="1" x14ac:dyDescent="0.2">
      <c r="A30" s="446" t="s">
        <v>225</v>
      </c>
      <c r="B30" s="446"/>
      <c r="C30" s="446"/>
      <c r="D30" s="446"/>
      <c r="E30" s="446"/>
      <c r="F30" s="446"/>
      <c r="G30" s="446"/>
      <c r="H30" s="446"/>
      <c r="I30" s="446"/>
      <c r="J30" s="446"/>
      <c r="K30" s="446"/>
      <c r="L30" s="446"/>
      <c r="M30" s="446"/>
      <c r="N30" s="446"/>
      <c r="O30" s="446"/>
      <c r="P30" s="398"/>
      <c r="Q30" s="398"/>
      <c r="R30" s="362"/>
      <c r="S30" s="362"/>
      <c r="T30" s="362"/>
      <c r="U30" s="362"/>
      <c r="V30" s="362"/>
      <c r="W30" s="362"/>
      <c r="X30" s="362"/>
      <c r="Y30" s="362"/>
      <c r="Z30" s="362"/>
      <c r="AA30" s="362"/>
      <c r="AB30" s="362"/>
      <c r="AC30" s="362"/>
      <c r="AD30" s="362"/>
      <c r="AE30" s="362"/>
      <c r="AF30" s="362"/>
      <c r="AG30" s="362"/>
      <c r="AH30" s="362"/>
      <c r="AI30" s="362"/>
      <c r="AJ30" s="362"/>
      <c r="AK30" s="362"/>
      <c r="AL30" s="362"/>
      <c r="AM30" s="362"/>
      <c r="AN30" s="362"/>
      <c r="AO30" s="362"/>
      <c r="AP30" s="362"/>
      <c r="AQ30" s="362"/>
      <c r="AR30" s="362"/>
      <c r="AS30" s="362"/>
      <c r="AT30" s="362"/>
      <c r="AU30" s="362"/>
      <c r="AV30" s="362"/>
      <c r="AW30" s="362"/>
      <c r="AX30" s="362"/>
      <c r="AY30" s="362"/>
      <c r="AZ30" s="362"/>
      <c r="BA30" s="362"/>
      <c r="BB30" s="362"/>
      <c r="BC30" s="362"/>
      <c r="BD30" s="362"/>
      <c r="BE30" s="362"/>
      <c r="BF30" s="362"/>
      <c r="BG30" s="362"/>
      <c r="BH30" s="362"/>
      <c r="BI30" s="362"/>
      <c r="BJ30" s="362"/>
      <c r="BK30" s="362"/>
      <c r="BL30" s="362"/>
      <c r="BM30" s="362"/>
      <c r="BN30" s="362"/>
      <c r="BO30" s="362"/>
      <c r="BP30" s="362"/>
      <c r="BQ30" s="362"/>
      <c r="BR30" s="362"/>
      <c r="BS30" s="362"/>
      <c r="BT30" s="362"/>
      <c r="BU30" s="362"/>
      <c r="BV30" s="362"/>
      <c r="BW30" s="362"/>
      <c r="BX30" s="362"/>
      <c r="BY30" s="362"/>
      <c r="BZ30" s="362"/>
      <c r="CA30" s="362"/>
      <c r="CB30" s="362"/>
      <c r="CC30" s="362"/>
      <c r="CD30" s="362"/>
      <c r="CE30" s="362"/>
      <c r="CF30" s="362"/>
      <c r="CG30" s="362"/>
      <c r="CH30" s="362"/>
      <c r="CI30" s="362"/>
      <c r="CJ30" s="362"/>
      <c r="CK30" s="362"/>
      <c r="CL30" s="362"/>
      <c r="CM30" s="362"/>
      <c r="CN30" s="362"/>
      <c r="CO30" s="362"/>
      <c r="CP30" s="362"/>
      <c r="CQ30" s="362"/>
      <c r="CR30" s="362"/>
      <c r="CS30" s="362"/>
      <c r="CT30" s="362"/>
      <c r="CU30" s="362"/>
    </row>
    <row r="31" spans="1:99" s="363" customFormat="1" ht="15" customHeight="1" x14ac:dyDescent="0.2">
      <c r="A31" s="350"/>
      <c r="B31" s="350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247"/>
      <c r="P31" s="398"/>
      <c r="Q31" s="398"/>
      <c r="R31" s="362"/>
      <c r="S31" s="362"/>
      <c r="T31" s="362"/>
      <c r="U31" s="362"/>
      <c r="V31" s="362"/>
      <c r="W31" s="362"/>
      <c r="X31" s="362"/>
      <c r="Y31" s="362"/>
      <c r="Z31" s="362"/>
      <c r="AA31" s="362"/>
      <c r="AB31" s="362"/>
      <c r="AC31" s="362"/>
      <c r="AD31" s="362"/>
      <c r="AE31" s="362"/>
      <c r="AF31" s="362"/>
      <c r="AG31" s="362"/>
      <c r="AH31" s="362"/>
      <c r="AI31" s="362"/>
      <c r="AJ31" s="362"/>
      <c r="AK31" s="362"/>
      <c r="AL31" s="362"/>
      <c r="AM31" s="362"/>
      <c r="AN31" s="362"/>
      <c r="AO31" s="362"/>
      <c r="AP31" s="362"/>
      <c r="AQ31" s="362"/>
      <c r="AR31" s="362"/>
      <c r="AS31" s="362"/>
      <c r="AT31" s="362"/>
      <c r="AU31" s="362"/>
      <c r="AV31" s="362"/>
      <c r="AW31" s="362"/>
      <c r="AX31" s="362"/>
      <c r="AY31" s="362"/>
      <c r="AZ31" s="362"/>
      <c r="BA31" s="362"/>
      <c r="BB31" s="362"/>
      <c r="BC31" s="362"/>
      <c r="BD31" s="362"/>
      <c r="BE31" s="362"/>
      <c r="BF31" s="362"/>
      <c r="BG31" s="362"/>
      <c r="BH31" s="362"/>
      <c r="BI31" s="362"/>
      <c r="BJ31" s="362"/>
      <c r="BK31" s="362"/>
      <c r="BL31" s="362"/>
      <c r="BM31" s="362"/>
      <c r="BN31" s="362"/>
      <c r="BO31" s="362"/>
      <c r="BP31" s="362"/>
      <c r="BQ31" s="362"/>
      <c r="BR31" s="362"/>
      <c r="BS31" s="362"/>
      <c r="BT31" s="362"/>
      <c r="BU31" s="362"/>
      <c r="BV31" s="362"/>
      <c r="BW31" s="362"/>
      <c r="BX31" s="362"/>
      <c r="BY31" s="362"/>
      <c r="BZ31" s="362"/>
      <c r="CA31" s="362"/>
      <c r="CB31" s="362"/>
      <c r="CC31" s="362"/>
      <c r="CD31" s="362"/>
      <c r="CE31" s="362"/>
      <c r="CF31" s="362"/>
      <c r="CG31" s="362"/>
      <c r="CH31" s="362"/>
      <c r="CI31" s="362"/>
      <c r="CJ31" s="362"/>
      <c r="CK31" s="362"/>
      <c r="CL31" s="362"/>
      <c r="CM31" s="362"/>
      <c r="CN31" s="362"/>
      <c r="CO31" s="362"/>
      <c r="CP31" s="362"/>
      <c r="CQ31" s="362"/>
      <c r="CR31" s="362"/>
      <c r="CS31" s="362"/>
      <c r="CT31" s="362"/>
      <c r="CU31" s="362"/>
    </row>
    <row r="32" spans="1:99" s="363" customFormat="1" ht="15" customHeight="1" x14ac:dyDescent="0.2">
      <c r="A32" s="447" t="s">
        <v>148</v>
      </c>
      <c r="B32" s="448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8"/>
      <c r="P32" s="398"/>
      <c r="Q32" s="398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2"/>
      <c r="BD32" s="362"/>
      <c r="BE32" s="362"/>
      <c r="BF32" s="362"/>
      <c r="BG32" s="362"/>
      <c r="BH32" s="362"/>
      <c r="BI32" s="362"/>
      <c r="BJ32" s="362"/>
      <c r="BK32" s="362"/>
      <c r="BL32" s="362"/>
      <c r="BM32" s="362"/>
      <c r="BN32" s="362"/>
      <c r="BO32" s="362"/>
      <c r="BP32" s="362"/>
      <c r="BQ32" s="362"/>
      <c r="BR32" s="362"/>
      <c r="BS32" s="362"/>
      <c r="BT32" s="362"/>
      <c r="BU32" s="362"/>
      <c r="BV32" s="362"/>
      <c r="BW32" s="362"/>
      <c r="BX32" s="362"/>
      <c r="BY32" s="362"/>
      <c r="BZ32" s="362"/>
      <c r="CA32" s="362"/>
      <c r="CB32" s="362"/>
      <c r="CC32" s="362"/>
      <c r="CD32" s="362"/>
      <c r="CE32" s="362"/>
      <c r="CF32" s="362"/>
      <c r="CG32" s="362"/>
      <c r="CH32" s="362"/>
      <c r="CI32" s="362"/>
      <c r="CJ32" s="362"/>
      <c r="CK32" s="362"/>
      <c r="CL32" s="362"/>
      <c r="CM32" s="362"/>
      <c r="CN32" s="362"/>
      <c r="CO32" s="362"/>
      <c r="CP32" s="362"/>
      <c r="CQ32" s="362"/>
      <c r="CR32" s="362"/>
      <c r="CS32" s="362"/>
      <c r="CT32" s="362"/>
      <c r="CU32" s="362"/>
    </row>
    <row r="33" spans="1:99" s="248" customFormat="1" ht="30" customHeight="1" x14ac:dyDescent="0.2">
      <c r="A33" s="257"/>
      <c r="B33" s="400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P33" s="257"/>
      <c r="AQ33" s="257"/>
      <c r="AR33" s="257"/>
      <c r="AS33" s="257"/>
      <c r="AT33" s="257"/>
      <c r="AU33" s="257"/>
      <c r="AV33" s="257"/>
      <c r="AW33" s="257"/>
      <c r="AX33" s="257"/>
      <c r="AY33" s="257"/>
      <c r="AZ33" s="257"/>
      <c r="BA33" s="257"/>
      <c r="BB33" s="257"/>
      <c r="BC33" s="257"/>
      <c r="BD33" s="257"/>
      <c r="BE33" s="257"/>
      <c r="BF33" s="257"/>
      <c r="BG33" s="257"/>
      <c r="BH33" s="257"/>
      <c r="BI33" s="257"/>
      <c r="BJ33" s="257"/>
      <c r="BK33" s="257"/>
      <c r="BL33" s="257"/>
      <c r="BM33" s="257"/>
      <c r="BN33" s="257"/>
      <c r="BO33" s="257"/>
      <c r="BP33" s="257"/>
      <c r="BQ33" s="257"/>
      <c r="BR33" s="257"/>
      <c r="BS33" s="257"/>
      <c r="BT33" s="257"/>
      <c r="BU33" s="257"/>
      <c r="BV33" s="257"/>
      <c r="BW33" s="257"/>
      <c r="BX33" s="257"/>
      <c r="BY33" s="257"/>
      <c r="BZ33" s="257"/>
      <c r="CA33" s="257"/>
      <c r="CB33" s="257"/>
      <c r="CC33" s="257"/>
      <c r="CD33" s="257"/>
      <c r="CE33" s="257"/>
      <c r="CF33" s="257"/>
      <c r="CG33" s="257"/>
      <c r="CH33" s="257"/>
      <c r="CI33" s="257"/>
      <c r="CJ33" s="257"/>
      <c r="CK33" s="257"/>
      <c r="CL33" s="257"/>
      <c r="CM33" s="257"/>
      <c r="CN33" s="257"/>
      <c r="CO33" s="257"/>
      <c r="CP33" s="257"/>
      <c r="CQ33" s="257"/>
      <c r="CR33" s="257"/>
      <c r="CS33" s="257"/>
      <c r="CT33" s="257"/>
      <c r="CU33" s="257"/>
    </row>
    <row r="34" spans="1:99" s="248" customFormat="1" x14ac:dyDescent="0.2">
      <c r="A34" s="257"/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7"/>
      <c r="BC34" s="257"/>
      <c r="BD34" s="257"/>
      <c r="BE34" s="257"/>
      <c r="BF34" s="257"/>
      <c r="BG34" s="257"/>
      <c r="BH34" s="257"/>
      <c r="BI34" s="257"/>
      <c r="BJ34" s="257"/>
      <c r="BK34" s="257"/>
      <c r="BL34" s="257"/>
      <c r="BM34" s="257"/>
      <c r="BN34" s="257"/>
      <c r="BO34" s="257"/>
      <c r="BP34" s="257"/>
      <c r="BQ34" s="257"/>
      <c r="BR34" s="257"/>
      <c r="BS34" s="257"/>
      <c r="BT34" s="257"/>
      <c r="BU34" s="257"/>
      <c r="BV34" s="257"/>
      <c r="BW34" s="257"/>
      <c r="BX34" s="257"/>
      <c r="BY34" s="257"/>
      <c r="BZ34" s="257"/>
      <c r="CA34" s="257"/>
      <c r="CB34" s="257"/>
      <c r="CC34" s="257"/>
      <c r="CD34" s="257"/>
      <c r="CE34" s="257"/>
      <c r="CF34" s="257"/>
      <c r="CG34" s="257"/>
      <c r="CH34" s="257"/>
      <c r="CI34" s="257"/>
      <c r="CJ34" s="257"/>
      <c r="CK34" s="257"/>
      <c r="CL34" s="257"/>
      <c r="CM34" s="257"/>
      <c r="CN34" s="257"/>
      <c r="CO34" s="257"/>
      <c r="CP34" s="257"/>
      <c r="CQ34" s="257"/>
      <c r="CR34" s="257"/>
      <c r="CS34" s="257"/>
      <c r="CT34" s="257"/>
      <c r="CU34" s="257"/>
    </row>
    <row r="35" spans="1:99" s="248" customFormat="1" x14ac:dyDescent="0.2">
      <c r="A35" s="257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41"/>
      <c r="Q35" s="241"/>
      <c r="R35" s="257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7"/>
      <c r="BC35" s="257"/>
      <c r="BD35" s="257"/>
      <c r="BE35" s="257"/>
      <c r="BF35" s="257"/>
      <c r="BG35" s="257"/>
      <c r="BH35" s="257"/>
      <c r="BI35" s="257"/>
      <c r="BJ35" s="257"/>
      <c r="BK35" s="257"/>
      <c r="BL35" s="257"/>
      <c r="BM35" s="257"/>
      <c r="BN35" s="257"/>
      <c r="BO35" s="257"/>
      <c r="BP35" s="257"/>
      <c r="BQ35" s="257"/>
      <c r="BR35" s="257"/>
      <c r="BS35" s="257"/>
      <c r="BT35" s="257"/>
      <c r="BU35" s="257"/>
      <c r="BV35" s="257"/>
      <c r="BW35" s="257"/>
      <c r="BX35" s="257"/>
      <c r="BY35" s="257"/>
      <c r="BZ35" s="257"/>
      <c r="CA35" s="257"/>
      <c r="CB35" s="257"/>
      <c r="CC35" s="257"/>
      <c r="CD35" s="257"/>
      <c r="CE35" s="257"/>
      <c r="CF35" s="257"/>
      <c r="CG35" s="257"/>
      <c r="CH35" s="257"/>
      <c r="CI35" s="257"/>
      <c r="CJ35" s="257"/>
      <c r="CK35" s="257"/>
      <c r="CL35" s="257"/>
      <c r="CM35" s="257"/>
      <c r="CN35" s="257"/>
      <c r="CO35" s="257"/>
      <c r="CP35" s="257"/>
      <c r="CQ35" s="257"/>
      <c r="CR35" s="257"/>
      <c r="CS35" s="257"/>
      <c r="CT35" s="257"/>
      <c r="CU35" s="257"/>
    </row>
    <row r="36" spans="1:99" s="258" customFormat="1" x14ac:dyDescent="0.2">
      <c r="A36" s="257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</row>
    <row r="37" spans="1:99" s="258" customFormat="1" x14ac:dyDescent="0.2">
      <c r="A37" s="257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</row>
    <row r="38" spans="1:99" s="258" customFormat="1" x14ac:dyDescent="0.2">
      <c r="A38" s="257"/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</row>
    <row r="39" spans="1:99" s="258" customFormat="1" x14ac:dyDescent="0.2">
      <c r="A39" s="257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</row>
    <row r="40" spans="1:99" s="258" customForma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</row>
    <row r="41" spans="1:99" s="258" customFormat="1" x14ac:dyDescent="0.2">
      <c r="A41" s="257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</row>
    <row r="42" spans="1:99" s="258" customForma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</row>
    <row r="43" spans="1:99" s="258" customForma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</row>
    <row r="44" spans="1:99" s="258" customFormat="1" x14ac:dyDescent="0.2">
      <c r="A44" s="257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</row>
    <row r="45" spans="1:99" s="258" customFormat="1" x14ac:dyDescent="0.2">
      <c r="A45" s="257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</row>
    <row r="46" spans="1:99" s="258" customFormat="1" x14ac:dyDescent="0.2">
      <c r="A46" s="257"/>
      <c r="B46" s="257"/>
      <c r="C46" s="257"/>
      <c r="D46" s="257"/>
      <c r="E46" s="257"/>
      <c r="F46" s="257"/>
      <c r="G46" s="257"/>
      <c r="H46" s="257"/>
      <c r="I46" s="257"/>
      <c r="J46" s="257"/>
      <c r="K46" s="257"/>
      <c r="L46" s="257"/>
      <c r="M46" s="257"/>
      <c r="N46" s="257"/>
      <c r="O46" s="257"/>
    </row>
    <row r="47" spans="1:99" s="258" customFormat="1" x14ac:dyDescent="0.2">
      <c r="A47" s="257"/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/>
      <c r="N47" s="257"/>
      <c r="O47" s="257"/>
    </row>
    <row r="48" spans="1:99" s="258" customFormat="1" x14ac:dyDescent="0.2">
      <c r="A48" s="257"/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57"/>
    </row>
    <row r="49" spans="1:15" s="258" customFormat="1" x14ac:dyDescent="0.2">
      <c r="A49" s="257"/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  <c r="M49" s="257"/>
      <c r="N49" s="257"/>
      <c r="O49" s="257"/>
    </row>
    <row r="50" spans="1:15" s="258" customFormat="1" x14ac:dyDescent="0.2">
      <c r="A50" s="257"/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257"/>
      <c r="N50" s="257"/>
      <c r="O50" s="257"/>
    </row>
    <row r="51" spans="1:15" s="258" customFormat="1" x14ac:dyDescent="0.2">
      <c r="A51" s="257"/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</row>
    <row r="52" spans="1:15" s="258" customFormat="1" x14ac:dyDescent="0.2">
      <c r="A52" s="257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257"/>
      <c r="N52" s="257"/>
      <c r="O52" s="257"/>
    </row>
    <row r="53" spans="1:15" s="258" customFormat="1" x14ac:dyDescent="0.2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57"/>
    </row>
    <row r="54" spans="1:15" s="258" customFormat="1" x14ac:dyDescent="0.2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</row>
    <row r="55" spans="1:15" s="258" customFormat="1" x14ac:dyDescent="0.2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</row>
    <row r="56" spans="1:15" s="258" customFormat="1" x14ac:dyDescent="0.2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</row>
    <row r="57" spans="1:15" s="258" customFormat="1" x14ac:dyDescent="0.2">
      <c r="A57" s="257"/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</row>
    <row r="58" spans="1:15" s="258" customFormat="1" x14ac:dyDescent="0.2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</row>
    <row r="59" spans="1:15" s="258" customFormat="1" x14ac:dyDescent="0.2">
      <c r="A59" s="257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</row>
    <row r="60" spans="1:15" s="258" customFormat="1" x14ac:dyDescent="0.2">
      <c r="A60" s="248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</row>
  </sheetData>
  <sheetProtection password="84B6" sheet="1" objects="1" scenarios="1" selectLockedCells="1"/>
  <mergeCells count="39">
    <mergeCell ref="A10:O10"/>
    <mergeCell ref="A11:A14"/>
    <mergeCell ref="M11:M14"/>
    <mergeCell ref="N11:N13"/>
    <mergeCell ref="F12:G12"/>
    <mergeCell ref="O11:O14"/>
    <mergeCell ref="B11:B14"/>
    <mergeCell ref="C12:C14"/>
    <mergeCell ref="E11:E14"/>
    <mergeCell ref="F11:I11"/>
    <mergeCell ref="C11:D11"/>
    <mergeCell ref="J11:J13"/>
    <mergeCell ref="K11:K13"/>
    <mergeCell ref="L11:L13"/>
    <mergeCell ref="A25:O25"/>
    <mergeCell ref="F15:G15"/>
    <mergeCell ref="D12:D13"/>
    <mergeCell ref="H12:I12"/>
    <mergeCell ref="H15:I15"/>
    <mergeCell ref="A16:C16"/>
    <mergeCell ref="F21:G21"/>
    <mergeCell ref="H21:I21"/>
    <mergeCell ref="N22:O22"/>
    <mergeCell ref="F22:G22"/>
    <mergeCell ref="H22:I22"/>
    <mergeCell ref="N21:O21"/>
    <mergeCell ref="K17:O17"/>
    <mergeCell ref="K18:O18"/>
    <mergeCell ref="A1:O1"/>
    <mergeCell ref="A2:O2"/>
    <mergeCell ref="A3:O3"/>
    <mergeCell ref="A8:O8"/>
    <mergeCell ref="A9:O9"/>
    <mergeCell ref="A26:O26"/>
    <mergeCell ref="A32:B32"/>
    <mergeCell ref="A27:O27"/>
    <mergeCell ref="A28:O28"/>
    <mergeCell ref="A30:O30"/>
    <mergeCell ref="A29:O29"/>
  </mergeCells>
  <printOptions horizontalCentered="1"/>
  <pageMargins left="0.15748031496062992" right="0.15748031496062992" top="0.71" bottom="0.19685039370078741" header="0.19685039370078741" footer="7.874015748031496E-2"/>
  <pageSetup paperSize="9" scale="65" orientation="landscape" r:id="rId1"/>
  <headerFooter>
    <oddHeader>&amp;C&amp;G&amp;R&amp;8&amp;P</oddHeader>
    <oddFooter>&amp;L&amp;8&amp;G
&amp;"Arial,Negrito"&amp;K04+000SCCAT/CFIC/SECOFC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0"/>
    <pageSetUpPr fitToPage="1"/>
  </sheetPr>
  <dimension ref="A1:Z62"/>
  <sheetViews>
    <sheetView view="pageBreakPreview" topLeftCell="A8" zoomScaleNormal="115" zoomScaleSheetLayoutView="100" workbookViewId="0">
      <selection activeCell="B20" sqref="B20"/>
    </sheetView>
  </sheetViews>
  <sheetFormatPr defaultRowHeight="12.75" x14ac:dyDescent="0.2"/>
  <cols>
    <col min="1" max="1" width="42.5703125" style="243" customWidth="1"/>
    <col min="2" max="2" width="9.7109375" style="252" customWidth="1"/>
    <col min="3" max="3" width="44.85546875" style="251" customWidth="1"/>
    <col min="4" max="4" width="44.7109375" style="259" customWidth="1"/>
    <col min="5" max="7" width="9.140625" style="259"/>
  </cols>
  <sheetData>
    <row r="1" spans="1:26" ht="18" x14ac:dyDescent="0.25">
      <c r="A1" s="490" t="str">
        <f>'POSTO - Licitante'!A1:O1</f>
        <v>TRIBUNAL REGIONAL ELEITORAL DO PARANÁ</v>
      </c>
      <c r="B1" s="490"/>
      <c r="C1" s="490"/>
      <c r="D1" s="490"/>
    </row>
    <row r="2" spans="1:26" x14ac:dyDescent="0.2">
      <c r="A2" s="491" t="str">
        <f>'POSTO - Licitante'!A2:O2</f>
        <v>PLANILHA DE CUSTOS E FORMAÇÃO DE PREÇOS - BASE LICITANTE</v>
      </c>
      <c r="B2" s="491"/>
      <c r="C2" s="491"/>
      <c r="D2" s="491"/>
    </row>
    <row r="3" spans="1:26" x14ac:dyDescent="0.2">
      <c r="A3" s="492" t="str">
        <f>'POSTO - Licitante'!A3:O3</f>
        <v>Psicólogo</v>
      </c>
      <c r="B3" s="492"/>
      <c r="C3" s="492"/>
      <c r="D3" s="492"/>
    </row>
    <row r="4" spans="1:26" x14ac:dyDescent="0.2">
      <c r="A4" s="301"/>
      <c r="B4" s="302"/>
      <c r="C4" s="303"/>
      <c r="D4" s="303"/>
    </row>
    <row r="5" spans="1:26" ht="12.75" customHeight="1" x14ac:dyDescent="0.2">
      <c r="A5" s="493" t="str">
        <f>'POSTO - Licitante'!A8:O8</f>
        <v>NOME DA EMPRESA</v>
      </c>
      <c r="B5" s="494"/>
      <c r="C5" s="494"/>
      <c r="D5" s="495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</row>
    <row r="6" spans="1:26" ht="12.75" customHeight="1" x14ac:dyDescent="0.2">
      <c r="A6" s="496" t="str">
        <f>'POSTO - Licitante'!A9:O9</f>
        <v>CNPJ</v>
      </c>
      <c r="B6" s="497"/>
      <c r="C6" s="497"/>
      <c r="D6" s="498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</row>
    <row r="7" spans="1:26" ht="12.75" customHeight="1" x14ac:dyDescent="0.2">
      <c r="A7" s="280"/>
      <c r="B7" s="280"/>
      <c r="C7" s="280"/>
      <c r="D7" s="280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</row>
    <row r="8" spans="1:26" ht="12.75" customHeight="1" x14ac:dyDescent="0.2">
      <c r="A8" s="486" t="s">
        <v>176</v>
      </c>
      <c r="B8" s="437"/>
      <c r="C8" s="283" t="s">
        <v>177</v>
      </c>
      <c r="D8" s="283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</row>
    <row r="9" spans="1:26" ht="12.75" customHeight="1" x14ac:dyDescent="0.2">
      <c r="A9" s="486"/>
      <c r="B9" s="437" t="s">
        <v>178</v>
      </c>
      <c r="C9" s="283" t="s">
        <v>179</v>
      </c>
      <c r="D9" s="283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</row>
    <row r="10" spans="1:26" s="263" customFormat="1" ht="13.5" thickBot="1" x14ac:dyDescent="0.25">
      <c r="A10" s="280"/>
      <c r="B10" s="280"/>
      <c r="C10" s="280"/>
      <c r="D10" s="280"/>
      <c r="E10" s="261"/>
      <c r="F10" s="261"/>
      <c r="G10" s="261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</row>
    <row r="11" spans="1:26" ht="25.5" customHeight="1" thickBot="1" x14ac:dyDescent="0.25">
      <c r="A11" s="487" t="s">
        <v>161</v>
      </c>
      <c r="B11" s="488"/>
      <c r="C11" s="488"/>
      <c r="D11" s="489"/>
    </row>
    <row r="12" spans="1:26" x14ac:dyDescent="0.2">
      <c r="A12" s="304"/>
      <c r="B12" s="305"/>
      <c r="C12" s="303"/>
      <c r="D12" s="303"/>
    </row>
    <row r="13" spans="1:26" ht="18" thickBot="1" x14ac:dyDescent="0.35">
      <c r="A13" s="485" t="s">
        <v>180</v>
      </c>
      <c r="B13" s="485"/>
      <c r="C13" s="485"/>
      <c r="D13" s="306"/>
    </row>
    <row r="14" spans="1:26" ht="13.5" thickTop="1" x14ac:dyDescent="0.2">
      <c r="A14" s="280"/>
      <c r="B14" s="307" t="s">
        <v>20</v>
      </c>
      <c r="C14" s="307" t="s">
        <v>181</v>
      </c>
      <c r="D14" s="307" t="s">
        <v>182</v>
      </c>
    </row>
    <row r="15" spans="1:26" x14ac:dyDescent="0.2">
      <c r="A15" s="285" t="s">
        <v>2</v>
      </c>
      <c r="B15" s="438"/>
      <c r="C15" s="250" t="s">
        <v>183</v>
      </c>
      <c r="D15" s="250" t="s">
        <v>184</v>
      </c>
    </row>
    <row r="16" spans="1:26" x14ac:dyDescent="0.2">
      <c r="A16" s="285" t="s">
        <v>170</v>
      </c>
      <c r="B16" s="438"/>
      <c r="C16" s="250" t="s">
        <v>185</v>
      </c>
      <c r="D16" s="250" t="s">
        <v>186</v>
      </c>
    </row>
    <row r="17" spans="1:12" x14ac:dyDescent="0.2">
      <c r="A17" s="285" t="s">
        <v>3</v>
      </c>
      <c r="B17" s="438"/>
      <c r="C17" s="250" t="s">
        <v>187</v>
      </c>
      <c r="D17" s="250" t="s">
        <v>188</v>
      </c>
    </row>
    <row r="18" spans="1:12" x14ac:dyDescent="0.2">
      <c r="A18" s="285" t="s">
        <v>169</v>
      </c>
      <c r="B18" s="438"/>
      <c r="C18" s="250" t="s">
        <v>189</v>
      </c>
      <c r="D18" s="250" t="s">
        <v>190</v>
      </c>
    </row>
    <row r="19" spans="1:12" ht="22.5" x14ac:dyDescent="0.2">
      <c r="A19" s="285" t="s">
        <v>5</v>
      </c>
      <c r="B19" s="438"/>
      <c r="C19" s="250" t="s">
        <v>191</v>
      </c>
      <c r="D19" s="250" t="s">
        <v>192</v>
      </c>
    </row>
    <row r="20" spans="1:12" x14ac:dyDescent="0.2">
      <c r="A20" s="285" t="s">
        <v>7</v>
      </c>
      <c r="B20" s="438"/>
      <c r="C20" s="250" t="s">
        <v>193</v>
      </c>
      <c r="D20" s="250" t="s">
        <v>194</v>
      </c>
    </row>
    <row r="21" spans="1:12" ht="33.75" x14ac:dyDescent="0.2">
      <c r="A21" s="285" t="s">
        <v>168</v>
      </c>
      <c r="B21" s="438"/>
      <c r="C21" s="250" t="s">
        <v>195</v>
      </c>
      <c r="D21" s="250" t="s">
        <v>236</v>
      </c>
    </row>
    <row r="22" spans="1:12" ht="23.25" thickBot="1" x14ac:dyDescent="0.25">
      <c r="A22" s="285" t="s">
        <v>6</v>
      </c>
      <c r="B22" s="439"/>
      <c r="C22" s="250" t="s">
        <v>196</v>
      </c>
      <c r="D22" s="250" t="s">
        <v>197</v>
      </c>
    </row>
    <row r="23" spans="1:12" ht="13.5" thickBot="1" x14ac:dyDescent="0.25">
      <c r="A23" s="308" t="s">
        <v>198</v>
      </c>
      <c r="B23" s="249">
        <f>SUM(B15:B22)</f>
        <v>0</v>
      </c>
      <c r="C23" s="383" t="s">
        <v>20</v>
      </c>
      <c r="D23" s="309"/>
    </row>
    <row r="24" spans="1:12" x14ac:dyDescent="0.2">
      <c r="A24" s="310"/>
      <c r="B24" s="305"/>
      <c r="C24" s="309"/>
      <c r="D24" s="309"/>
    </row>
    <row r="25" spans="1:12" ht="18" thickBot="1" x14ac:dyDescent="0.35">
      <c r="A25" s="485" t="s">
        <v>247</v>
      </c>
      <c r="B25" s="485"/>
      <c r="C25" s="485"/>
      <c r="D25" s="306"/>
    </row>
    <row r="26" spans="1:12" ht="13.5" thickTop="1" x14ac:dyDescent="0.2">
      <c r="A26" s="280"/>
      <c r="B26" s="307" t="s">
        <v>20</v>
      </c>
      <c r="C26" s="307" t="s">
        <v>181</v>
      </c>
      <c r="D26" s="307" t="s">
        <v>182</v>
      </c>
    </row>
    <row r="27" spans="1:12" ht="33.75" x14ac:dyDescent="0.2">
      <c r="A27" s="285" t="s">
        <v>156</v>
      </c>
      <c r="B27" s="440"/>
      <c r="C27" s="250" t="s">
        <v>199</v>
      </c>
      <c r="D27" s="250" t="s">
        <v>200</v>
      </c>
    </row>
    <row r="28" spans="1:12" ht="33.75" x14ac:dyDescent="0.2">
      <c r="A28" s="285" t="s">
        <v>157</v>
      </c>
      <c r="B28" s="440"/>
      <c r="C28" s="250" t="s">
        <v>201</v>
      </c>
      <c r="D28" s="250" t="s">
        <v>202</v>
      </c>
    </row>
    <row r="29" spans="1:12" x14ac:dyDescent="0.2">
      <c r="A29" s="286" t="s">
        <v>53</v>
      </c>
      <c r="B29" s="279">
        <f>B27+B28</f>
        <v>0</v>
      </c>
      <c r="C29" s="311"/>
      <c r="D29" s="311"/>
    </row>
    <row r="30" spans="1:12" ht="13.5" thickBot="1" x14ac:dyDescent="0.25">
      <c r="A30" s="287" t="s">
        <v>162</v>
      </c>
      <c r="B30" s="312">
        <f>B29%*B23</f>
        <v>0</v>
      </c>
      <c r="C30" s="284" t="s">
        <v>248</v>
      </c>
      <c r="D30" s="284" t="s">
        <v>203</v>
      </c>
      <c r="L30" s="275"/>
    </row>
    <row r="31" spans="1:12" ht="13.5" thickBot="1" x14ac:dyDescent="0.25">
      <c r="A31" s="308" t="s">
        <v>204</v>
      </c>
      <c r="B31" s="249">
        <f>B29+B30</f>
        <v>0</v>
      </c>
      <c r="C31" s="384" t="s">
        <v>20</v>
      </c>
      <c r="D31" s="313"/>
      <c r="L31" s="275"/>
    </row>
    <row r="32" spans="1:12" x14ac:dyDescent="0.2">
      <c r="A32" s="310"/>
      <c r="B32" s="305"/>
      <c r="C32" s="303"/>
      <c r="D32" s="303"/>
      <c r="G32" s="274"/>
      <c r="L32" s="275"/>
    </row>
    <row r="33" spans="1:12" ht="18" thickBot="1" x14ac:dyDescent="0.35">
      <c r="A33" s="485" t="s">
        <v>205</v>
      </c>
      <c r="B33" s="485"/>
      <c r="C33" s="485"/>
      <c r="D33" s="306"/>
      <c r="L33" s="275"/>
    </row>
    <row r="34" spans="1:12" ht="13.5" thickTop="1" x14ac:dyDescent="0.2">
      <c r="A34" s="280"/>
      <c r="B34" s="307" t="s">
        <v>20</v>
      </c>
      <c r="C34" s="307" t="s">
        <v>181</v>
      </c>
      <c r="D34" s="307" t="s">
        <v>182</v>
      </c>
      <c r="L34" s="276"/>
    </row>
    <row r="35" spans="1:12" ht="33.75" x14ac:dyDescent="0.2">
      <c r="A35" s="285" t="s">
        <v>158</v>
      </c>
      <c r="B35" s="438"/>
      <c r="C35" s="250" t="s">
        <v>206</v>
      </c>
      <c r="D35" s="250" t="s">
        <v>207</v>
      </c>
      <c r="L35" s="275"/>
    </row>
    <row r="36" spans="1:12" ht="13.5" thickBot="1" x14ac:dyDescent="0.25">
      <c r="A36" s="287" t="s">
        <v>163</v>
      </c>
      <c r="B36" s="314">
        <f>B35%*B23</f>
        <v>0</v>
      </c>
      <c r="C36" s="284" t="s">
        <v>208</v>
      </c>
      <c r="D36" s="284" t="s">
        <v>209</v>
      </c>
      <c r="L36" s="275"/>
    </row>
    <row r="37" spans="1:12" ht="13.5" thickBot="1" x14ac:dyDescent="0.25">
      <c r="A37" s="308" t="s">
        <v>210</v>
      </c>
      <c r="B37" s="249">
        <f>B35+B36</f>
        <v>0</v>
      </c>
      <c r="C37" s="384" t="s">
        <v>20</v>
      </c>
      <c r="D37" s="313"/>
    </row>
    <row r="38" spans="1:12" x14ac:dyDescent="0.2">
      <c r="A38" s="288"/>
      <c r="B38" s="305"/>
      <c r="C38" s="303"/>
      <c r="D38" s="303"/>
    </row>
    <row r="39" spans="1:12" ht="18" thickBot="1" x14ac:dyDescent="0.35">
      <c r="A39" s="406" t="s">
        <v>249</v>
      </c>
      <c r="B39" s="406"/>
      <c r="C39" s="406"/>
      <c r="D39" s="406"/>
      <c r="E39"/>
      <c r="F39"/>
      <c r="G39"/>
    </row>
    <row r="40" spans="1:12" ht="13.5" customHeight="1" thickTop="1" x14ac:dyDescent="0.2">
      <c r="A40" s="280"/>
      <c r="B40" s="307" t="s">
        <v>20</v>
      </c>
      <c r="C40" s="307" t="s">
        <v>181</v>
      </c>
      <c r="D40" s="307" t="s">
        <v>182</v>
      </c>
      <c r="E40"/>
      <c r="F40"/>
      <c r="G40"/>
    </row>
    <row r="41" spans="1:12" ht="67.5" x14ac:dyDescent="0.2">
      <c r="A41" s="285" t="s">
        <v>250</v>
      </c>
      <c r="B41" s="438"/>
      <c r="C41" s="250" t="s">
        <v>251</v>
      </c>
      <c r="D41" s="250" t="s">
        <v>252</v>
      </c>
      <c r="E41"/>
      <c r="F41"/>
      <c r="G41"/>
    </row>
    <row r="42" spans="1:12" s="244" customFormat="1" x14ac:dyDescent="0.2">
      <c r="A42" s="407" t="s">
        <v>253</v>
      </c>
      <c r="B42" s="408">
        <f>B41*8%</f>
        <v>0</v>
      </c>
      <c r="C42" s="250" t="s">
        <v>254</v>
      </c>
      <c r="D42" s="409" t="s">
        <v>276</v>
      </c>
    </row>
    <row r="43" spans="1:12" x14ac:dyDescent="0.2">
      <c r="A43" s="407" t="s">
        <v>255</v>
      </c>
      <c r="B43" s="408">
        <f>B41*8%*40%</f>
        <v>0</v>
      </c>
      <c r="C43" s="250"/>
      <c r="D43" s="409" t="s">
        <v>277</v>
      </c>
      <c r="E43"/>
      <c r="F43"/>
      <c r="G43"/>
    </row>
    <row r="44" spans="1:12" ht="45" x14ac:dyDescent="0.2">
      <c r="A44" s="285" t="s">
        <v>256</v>
      </c>
      <c r="B44" s="441"/>
      <c r="C44" s="250" t="s">
        <v>257</v>
      </c>
      <c r="D44" s="250" t="s">
        <v>258</v>
      </c>
      <c r="E44"/>
      <c r="F44"/>
      <c r="G44"/>
    </row>
    <row r="45" spans="1:12" x14ac:dyDescent="0.2">
      <c r="A45" s="407" t="s">
        <v>259</v>
      </c>
      <c r="B45" s="408">
        <f>B23*B44%</f>
        <v>0</v>
      </c>
      <c r="C45" s="311" t="s">
        <v>260</v>
      </c>
      <c r="D45" s="311" t="s">
        <v>279</v>
      </c>
      <c r="E45"/>
      <c r="F45"/>
      <c r="G45"/>
    </row>
    <row r="46" spans="1:12" x14ac:dyDescent="0.2">
      <c r="A46" s="407" t="s">
        <v>261</v>
      </c>
      <c r="B46" s="410">
        <f>B44*8%*40%</f>
        <v>0</v>
      </c>
      <c r="C46" s="411"/>
      <c r="D46" s="311" t="s">
        <v>278</v>
      </c>
      <c r="E46"/>
      <c r="F46"/>
      <c r="G46"/>
    </row>
    <row r="47" spans="1:12" ht="68.25" thickBot="1" x14ac:dyDescent="0.25">
      <c r="A47" s="412" t="s">
        <v>262</v>
      </c>
      <c r="B47" s="442"/>
      <c r="C47" s="413" t="s">
        <v>267</v>
      </c>
      <c r="D47" s="413" t="s">
        <v>268</v>
      </c>
      <c r="E47"/>
      <c r="F47"/>
      <c r="G47"/>
    </row>
    <row r="48" spans="1:12" ht="13.5" customHeight="1" thickBot="1" x14ac:dyDescent="0.25">
      <c r="A48" s="308" t="s">
        <v>263</v>
      </c>
      <c r="B48" s="249">
        <f>SUM(B41:B47)</f>
        <v>0</v>
      </c>
      <c r="C48" s="384" t="s">
        <v>20</v>
      </c>
      <c r="D48" s="309"/>
      <c r="E48"/>
      <c r="F48"/>
      <c r="G48"/>
    </row>
    <row r="49" spans="1:7" ht="13.5" customHeight="1" x14ac:dyDescent="0.2">
      <c r="A49" s="308"/>
      <c r="B49" s="416"/>
      <c r="C49" s="415"/>
      <c r="D49" s="309"/>
      <c r="E49"/>
      <c r="F49"/>
      <c r="G49"/>
    </row>
    <row r="50" spans="1:7" ht="13.5" customHeight="1" thickBot="1" x14ac:dyDescent="0.35">
      <c r="A50" s="485" t="s">
        <v>269</v>
      </c>
      <c r="B50" s="485"/>
      <c r="C50" s="485"/>
      <c r="D50" s="414"/>
      <c r="E50"/>
      <c r="F50"/>
      <c r="G50"/>
    </row>
    <row r="51" spans="1:7" ht="13.5" customHeight="1" thickTop="1" x14ac:dyDescent="0.2">
      <c r="A51" s="280"/>
      <c r="B51" s="307" t="s">
        <v>20</v>
      </c>
      <c r="C51" s="307" t="s">
        <v>181</v>
      </c>
      <c r="D51" s="307" t="s">
        <v>182</v>
      </c>
      <c r="E51"/>
      <c r="F51"/>
      <c r="G51"/>
    </row>
    <row r="52" spans="1:7" ht="13.5" customHeight="1" thickBot="1" x14ac:dyDescent="0.25">
      <c r="A52" s="285" t="s">
        <v>270</v>
      </c>
      <c r="B52" s="417">
        <v>0</v>
      </c>
      <c r="C52" s="250"/>
      <c r="D52" s="250"/>
      <c r="E52"/>
      <c r="F52"/>
      <c r="G52"/>
    </row>
    <row r="53" spans="1:7" ht="13.5" customHeight="1" thickBot="1" x14ac:dyDescent="0.25">
      <c r="A53" s="308" t="s">
        <v>211</v>
      </c>
      <c r="B53" s="249">
        <f>B52</f>
        <v>0</v>
      </c>
      <c r="C53" s="384" t="s">
        <v>20</v>
      </c>
      <c r="D53" s="313"/>
      <c r="E53"/>
      <c r="F53"/>
      <c r="G53"/>
    </row>
    <row r="54" spans="1:7" ht="13.5" customHeight="1" thickBot="1" x14ac:dyDescent="0.25">
      <c r="A54" s="288"/>
      <c r="B54" s="305"/>
      <c r="C54" s="303"/>
      <c r="D54" s="303"/>
      <c r="E54"/>
      <c r="F54"/>
      <c r="G54"/>
    </row>
    <row r="55" spans="1:7" ht="13.5" customHeight="1" thickBot="1" x14ac:dyDescent="0.25">
      <c r="A55" s="482" t="s">
        <v>166</v>
      </c>
      <c r="B55" s="483"/>
      <c r="C55" s="483"/>
      <c r="D55" s="484"/>
    </row>
    <row r="56" spans="1:7" ht="14.25" customHeight="1" x14ac:dyDescent="0.2">
      <c r="A56" s="280"/>
      <c r="B56" s="302"/>
      <c r="C56" s="315"/>
      <c r="D56" s="315"/>
    </row>
    <row r="57" spans="1:7" ht="13.5" thickBot="1" x14ac:dyDescent="0.25">
      <c r="A57" s="316" t="s">
        <v>164</v>
      </c>
      <c r="B57" s="317">
        <f>B23</f>
        <v>0</v>
      </c>
      <c r="C57" s="280"/>
      <c r="D57" s="280"/>
    </row>
    <row r="58" spans="1:7" ht="13.5" thickBot="1" x14ac:dyDescent="0.25">
      <c r="A58" s="316" t="s">
        <v>264</v>
      </c>
      <c r="B58" s="317">
        <f>B31</f>
        <v>0</v>
      </c>
      <c r="C58" s="280"/>
      <c r="D58" s="280"/>
    </row>
    <row r="59" spans="1:7" ht="13.5" customHeight="1" thickBot="1" x14ac:dyDescent="0.25">
      <c r="A59" s="316" t="s">
        <v>165</v>
      </c>
      <c r="B59" s="317">
        <f>B37</f>
        <v>0</v>
      </c>
      <c r="C59" s="310"/>
      <c r="D59" s="310"/>
    </row>
    <row r="60" spans="1:7" ht="13.5" thickBot="1" x14ac:dyDescent="0.25">
      <c r="A60" s="316" t="s">
        <v>265</v>
      </c>
      <c r="B60" s="317">
        <f>B48</f>
        <v>0</v>
      </c>
      <c r="C60" s="289"/>
      <c r="D60" s="289"/>
    </row>
    <row r="61" spans="1:7" ht="13.5" customHeight="1" thickBot="1" x14ac:dyDescent="0.25">
      <c r="A61" s="316" t="s">
        <v>266</v>
      </c>
      <c r="B61" s="317">
        <v>0</v>
      </c>
      <c r="C61" s="289"/>
      <c r="D61" s="289"/>
    </row>
    <row r="62" spans="1:7" ht="13.5" thickBot="1" x14ac:dyDescent="0.25">
      <c r="A62" s="318" t="s">
        <v>159</v>
      </c>
      <c r="B62" s="249">
        <f>SUM(B57:B61)</f>
        <v>0</v>
      </c>
      <c r="C62" s="385" t="s">
        <v>20</v>
      </c>
      <c r="D62" s="428" t="s">
        <v>148</v>
      </c>
    </row>
  </sheetData>
  <sheetProtection password="84B6" sheet="1" objects="1" scenarios="1" selectLockedCells="1"/>
  <mergeCells count="12">
    <mergeCell ref="A1:D1"/>
    <mergeCell ref="A2:D2"/>
    <mergeCell ref="A3:D3"/>
    <mergeCell ref="A5:D5"/>
    <mergeCell ref="A6:D6"/>
    <mergeCell ref="A55:D55"/>
    <mergeCell ref="A50:C50"/>
    <mergeCell ref="A25:C25"/>
    <mergeCell ref="A33:C33"/>
    <mergeCell ref="A8:A9"/>
    <mergeCell ref="A11:D11"/>
    <mergeCell ref="A13:C13"/>
  </mergeCells>
  <conditionalFormatting sqref="D9">
    <cfRule type="expression" dxfId="3" priority="1">
      <formula>$B$9&lt;&gt;""</formula>
    </cfRule>
  </conditionalFormatting>
  <conditionalFormatting sqref="C8">
    <cfRule type="expression" dxfId="2" priority="4">
      <formula>$B$8&lt;&gt;""</formula>
    </cfRule>
  </conditionalFormatting>
  <conditionalFormatting sqref="C9">
    <cfRule type="expression" dxfId="1" priority="3">
      <formula>$B$9&lt;&gt;""</formula>
    </cfRule>
  </conditionalFormatting>
  <conditionalFormatting sqref="D8">
    <cfRule type="expression" dxfId="0" priority="2">
      <formula>$B$8&lt;&gt;""</formula>
    </cfRule>
  </conditionalFormatting>
  <printOptions horizontalCentered="1"/>
  <pageMargins left="0.11811023622047245" right="0.11811023622047245" top="0.70866141732283472" bottom="0.46" header="0.19685039370078741" footer="0.08"/>
  <pageSetup paperSize="9" scale="66" orientation="portrait" r:id="rId1"/>
  <headerFooter>
    <oddHeader>&amp;C&amp;G&amp;R&amp;8&amp;P</oddHeader>
    <oddFooter>&amp;L&amp;8&amp;G
&amp;K0070C0SCCAT&amp;"Arial,Negrito"&amp;K04+000/CFIC/SECOFC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0"/>
  </sheetPr>
  <dimension ref="A1:B24"/>
  <sheetViews>
    <sheetView view="pageBreakPreview" zoomScaleNormal="115" zoomScaleSheetLayoutView="100" workbookViewId="0">
      <selection activeCell="B16" sqref="B16"/>
    </sheetView>
  </sheetViews>
  <sheetFormatPr defaultRowHeight="15" x14ac:dyDescent="0.25"/>
  <cols>
    <col min="1" max="1" width="41.5703125" style="260" customWidth="1"/>
    <col min="2" max="2" width="20" style="260" customWidth="1"/>
    <col min="3" max="16384" width="9.140625" style="240"/>
  </cols>
  <sheetData>
    <row r="1" spans="1:2" x14ac:dyDescent="0.25">
      <c r="A1" s="507" t="str">
        <f>'POSTO - Licitante'!A1:O1</f>
        <v>TRIBUNAL REGIONAL ELEITORAL DO PARANÁ</v>
      </c>
      <c r="B1" s="507"/>
    </row>
    <row r="2" spans="1:2" x14ac:dyDescent="0.25">
      <c r="A2" s="510" t="str">
        <f>'POSTO - Licitante'!A2:O2</f>
        <v>PLANILHA DE CUSTOS E FORMAÇÃO DE PREÇOS - BASE LICITANTE</v>
      </c>
      <c r="B2" s="510"/>
    </row>
    <row r="3" spans="1:2" x14ac:dyDescent="0.25">
      <c r="A3" s="508" t="str">
        <f>'POSTO - Licitante'!A3:O3</f>
        <v>Psicólogo</v>
      </c>
      <c r="B3" s="508"/>
    </row>
    <row r="4" spans="1:2" x14ac:dyDescent="0.25">
      <c r="A4" s="509"/>
      <c r="B4" s="509"/>
    </row>
    <row r="5" spans="1:2" ht="15" customHeight="1" x14ac:dyDescent="0.25">
      <c r="A5" s="503" t="str">
        <f>'POSTO - Licitante'!A8:O8</f>
        <v>NOME DA EMPRESA</v>
      </c>
      <c r="B5" s="504"/>
    </row>
    <row r="6" spans="1:2" ht="15" customHeight="1" x14ac:dyDescent="0.25">
      <c r="A6" s="505" t="str">
        <f>'POSTO - Licitante'!A9:O9</f>
        <v>CNPJ</v>
      </c>
      <c r="B6" s="506"/>
    </row>
    <row r="7" spans="1:2" ht="15.75" thickBot="1" x14ac:dyDescent="0.3">
      <c r="A7" s="290"/>
      <c r="B7" s="290"/>
    </row>
    <row r="8" spans="1:2" ht="30" customHeight="1" thickBot="1" x14ac:dyDescent="0.3">
      <c r="A8" s="499" t="s">
        <v>172</v>
      </c>
      <c r="B8" s="500"/>
    </row>
    <row r="9" spans="1:2" ht="15" customHeight="1" thickBot="1" x14ac:dyDescent="0.3">
      <c r="A9" s="271"/>
      <c r="B9" s="271"/>
    </row>
    <row r="10" spans="1:2" ht="15" customHeight="1" thickBot="1" x14ac:dyDescent="0.3">
      <c r="A10" s="291" t="s">
        <v>137</v>
      </c>
      <c r="B10" s="292" t="s">
        <v>138</v>
      </c>
    </row>
    <row r="11" spans="1:2" ht="15" customHeight="1" x14ac:dyDescent="0.25">
      <c r="A11" s="293" t="s">
        <v>173</v>
      </c>
      <c r="B11" s="443"/>
    </row>
    <row r="12" spans="1:2" ht="15" customHeight="1" x14ac:dyDescent="0.25">
      <c r="A12" s="294" t="s">
        <v>174</v>
      </c>
      <c r="B12" s="444"/>
    </row>
    <row r="13" spans="1:2" ht="15" customHeight="1" x14ac:dyDescent="0.25">
      <c r="A13" s="294" t="s">
        <v>220</v>
      </c>
      <c r="B13" s="444"/>
    </row>
    <row r="14" spans="1:2" ht="15" customHeight="1" x14ac:dyDescent="0.25">
      <c r="A14" s="294" t="s">
        <v>221</v>
      </c>
      <c r="B14" s="444"/>
    </row>
    <row r="15" spans="1:2" ht="15" customHeight="1" x14ac:dyDescent="0.25">
      <c r="A15" s="294" t="s">
        <v>222</v>
      </c>
      <c r="B15" s="445"/>
    </row>
    <row r="16" spans="1:2" ht="15" customHeight="1" thickBot="1" x14ac:dyDescent="0.3">
      <c r="A16" s="348" t="s">
        <v>223</v>
      </c>
      <c r="B16" s="445"/>
    </row>
    <row r="17" spans="1:2" ht="33.75" customHeight="1" thickBot="1" x14ac:dyDescent="0.3">
      <c r="A17" s="511" t="s">
        <v>224</v>
      </c>
      <c r="B17" s="511"/>
    </row>
    <row r="18" spans="1:2" ht="15" customHeight="1" thickBot="1" x14ac:dyDescent="0.3">
      <c r="A18" s="295" t="s">
        <v>147</v>
      </c>
      <c r="B18" s="320">
        <f>((1+B11)/(1-(B13+B14+B15+B16)-B12))-1</f>
        <v>0</v>
      </c>
    </row>
    <row r="19" spans="1:2" ht="15" customHeight="1" x14ac:dyDescent="0.25">
      <c r="A19" s="296"/>
      <c r="B19" s="297"/>
    </row>
    <row r="20" spans="1:2" ht="15" customHeight="1" thickBot="1" x14ac:dyDescent="0.3">
      <c r="A20" s="298" t="s">
        <v>160</v>
      </c>
      <c r="B20" s="299"/>
    </row>
    <row r="21" spans="1:2" ht="15" customHeight="1" x14ac:dyDescent="0.25">
      <c r="A21" s="501" t="s">
        <v>175</v>
      </c>
      <c r="B21" s="502"/>
    </row>
    <row r="22" spans="1:2" ht="15" customHeight="1" x14ac:dyDescent="0.25">
      <c r="A22" s="300"/>
      <c r="B22" s="290"/>
    </row>
    <row r="23" spans="1:2" ht="15" customHeight="1" x14ac:dyDescent="0.25">
      <c r="A23" s="428" t="s">
        <v>148</v>
      </c>
      <c r="B23" s="271"/>
    </row>
    <row r="24" spans="1:2" ht="15" customHeight="1" x14ac:dyDescent="0.25">
      <c r="B24" s="401"/>
    </row>
  </sheetData>
  <sheetProtection password="84B6" sheet="1" objects="1" scenarios="1" selectLockedCells="1"/>
  <mergeCells count="9">
    <mergeCell ref="A8:B8"/>
    <mergeCell ref="A21:B21"/>
    <mergeCell ref="A5:B5"/>
    <mergeCell ref="A6:B6"/>
    <mergeCell ref="A1:B1"/>
    <mergeCell ref="A3:B3"/>
    <mergeCell ref="A4:B4"/>
    <mergeCell ref="A2:B2"/>
    <mergeCell ref="A17:B17"/>
  </mergeCells>
  <printOptions horizontalCentered="1"/>
  <pageMargins left="0.19685039370078741" right="0.19685039370078741" top="1.1023622047244095" bottom="0.31496062992125984" header="0.31496062992125984" footer="7.874015748031496E-2"/>
  <pageSetup paperSize="9" orientation="portrait" r:id="rId1"/>
  <headerFooter>
    <oddHeader>&amp;C&amp;G&amp;R&amp;8&amp;P</oddHeader>
    <oddFooter>&amp;L&amp;"Arial,Negrito"&amp;8&amp;G
&amp;K04+000SCCAT/CFIC/SECOFC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17" t="s">
        <v>119</v>
      </c>
      <c r="B1" s="518"/>
      <c r="C1" s="518"/>
      <c r="D1" s="518"/>
      <c r="E1" s="519"/>
    </row>
    <row r="2" spans="1:7" ht="12.75" x14ac:dyDescent="0.2">
      <c r="A2" s="122" t="s">
        <v>15</v>
      </c>
      <c r="B2" s="520"/>
      <c r="C2" s="521"/>
      <c r="D2" s="521"/>
      <c r="E2" s="522"/>
    </row>
    <row r="3" spans="1:7" ht="12.75" x14ac:dyDescent="0.2">
      <c r="A3" s="123" t="s">
        <v>16</v>
      </c>
      <c r="B3" s="523"/>
      <c r="C3" s="524"/>
      <c r="D3" s="524"/>
      <c r="E3" s="525"/>
    </row>
    <row r="4" spans="1:7" x14ac:dyDescent="0.2">
      <c r="A4" s="123" t="s">
        <v>17</v>
      </c>
      <c r="B4" s="526" t="e">
        <f>#REF!</f>
        <v>#REF!</v>
      </c>
      <c r="C4" s="527"/>
      <c r="D4" s="527"/>
      <c r="E4" s="528"/>
    </row>
    <row r="5" spans="1:7" ht="12.75" x14ac:dyDescent="0.2">
      <c r="A5" s="124" t="s">
        <v>109</v>
      </c>
      <c r="B5" s="512"/>
      <c r="C5" s="513"/>
      <c r="D5" s="513"/>
      <c r="E5" s="514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5" t="str">
        <f>'item 1 - he 100%'!A8:D8</f>
        <v>Tecnicos de Eleição</v>
      </c>
      <c r="B8" s="516"/>
      <c r="C8" s="516"/>
      <c r="D8" s="516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4" t="s">
        <v>136</v>
      </c>
      <c r="B1" s="535"/>
      <c r="C1" s="535"/>
      <c r="D1" s="535"/>
      <c r="E1" s="536"/>
    </row>
    <row r="2" spans="1:7" ht="12.75" x14ac:dyDescent="0.2">
      <c r="A2" s="218" t="s">
        <v>15</v>
      </c>
      <c r="B2" s="537"/>
      <c r="C2" s="538"/>
      <c r="D2" s="538"/>
      <c r="E2" s="539"/>
    </row>
    <row r="3" spans="1:7" ht="12.75" x14ac:dyDescent="0.2">
      <c r="A3" s="219" t="s">
        <v>16</v>
      </c>
      <c r="B3" s="540"/>
      <c r="C3" s="541"/>
      <c r="D3" s="541"/>
      <c r="E3" s="542"/>
    </row>
    <row r="4" spans="1:7" x14ac:dyDescent="0.2">
      <c r="A4" s="219" t="s">
        <v>17</v>
      </c>
      <c r="B4" s="543" t="e">
        <f>#REF!</f>
        <v>#REF!</v>
      </c>
      <c r="C4" s="544"/>
      <c r="D4" s="544"/>
      <c r="E4" s="545"/>
    </row>
    <row r="5" spans="1:7" ht="12.75" x14ac:dyDescent="0.2">
      <c r="A5" s="220" t="s">
        <v>109</v>
      </c>
      <c r="B5" s="529"/>
      <c r="C5" s="530"/>
      <c r="D5" s="530"/>
      <c r="E5" s="531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2" t="s">
        <v>131</v>
      </c>
      <c r="B8" s="533"/>
      <c r="C8" s="533"/>
      <c r="D8" s="533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theme="0"/>
    <pageSetUpPr fitToPage="1"/>
  </sheetPr>
  <dimension ref="A1:U57"/>
  <sheetViews>
    <sheetView showGridLines="0" view="pageBreakPreview" zoomScaleNormal="115" zoomScaleSheetLayoutView="100" workbookViewId="0">
      <selection activeCell="B35" sqref="B35:I35"/>
    </sheetView>
  </sheetViews>
  <sheetFormatPr defaultColWidth="11.42578125" defaultRowHeight="12.75" x14ac:dyDescent="0.2"/>
  <cols>
    <col min="1" max="1" width="5.85546875" style="278" customWidth="1"/>
    <col min="2" max="2" width="30.85546875" style="346" customWidth="1"/>
    <col min="3" max="9" width="14.7109375" style="278" customWidth="1"/>
    <col min="10" max="10" width="14.140625" style="278" customWidth="1"/>
    <col min="11" max="14" width="17.140625" style="278" customWidth="1"/>
    <col min="15" max="15" width="19.85546875" style="278" customWidth="1"/>
    <col min="16" max="16" width="17.140625" style="278" customWidth="1"/>
    <col min="17" max="17" width="34.28515625" style="278" customWidth="1"/>
    <col min="18" max="18" width="17.7109375" style="278" customWidth="1"/>
    <col min="19" max="19" width="13.42578125" style="278" customWidth="1"/>
    <col min="20" max="21" width="11.42578125" style="278" customWidth="1"/>
    <col min="22" max="22" width="16.5703125" style="278" customWidth="1"/>
    <col min="23" max="16384" width="11.42578125" style="278"/>
  </cols>
  <sheetData>
    <row r="1" spans="1:18" ht="18" x14ac:dyDescent="0.25">
      <c r="A1" s="572" t="str">
        <f>'POSTO - Licitante'!A1:O1</f>
        <v>TRIBUNAL REGIONAL ELEITORAL DO PARANÁ</v>
      </c>
      <c r="B1" s="572"/>
      <c r="C1" s="572"/>
      <c r="D1" s="572"/>
      <c r="E1" s="572"/>
      <c r="F1" s="572"/>
      <c r="G1" s="572"/>
      <c r="H1" s="572"/>
      <c r="I1" s="572"/>
    </row>
    <row r="2" spans="1:18" ht="15" customHeight="1" x14ac:dyDescent="0.2">
      <c r="A2" s="573" t="str">
        <f>'POSTO - Licitante'!A2:O2</f>
        <v>PLANILHA DE CUSTOS E FORMAÇÃO DE PREÇOS - BASE LICITANTE</v>
      </c>
      <c r="B2" s="573"/>
      <c r="C2" s="573"/>
      <c r="D2" s="573"/>
      <c r="E2" s="573"/>
      <c r="F2" s="573"/>
      <c r="G2" s="573"/>
      <c r="H2" s="573"/>
      <c r="I2" s="573"/>
    </row>
    <row r="3" spans="1:18" x14ac:dyDescent="0.2">
      <c r="A3" s="574" t="str">
        <f>'POSTO - Licitante'!A3:O3</f>
        <v>Psicólogo</v>
      </c>
      <c r="B3" s="574"/>
      <c r="C3" s="574"/>
      <c r="D3" s="574"/>
      <c r="E3" s="574"/>
      <c r="F3" s="574"/>
      <c r="G3" s="574"/>
      <c r="H3" s="574"/>
      <c r="I3" s="574"/>
    </row>
    <row r="4" spans="1:18" x14ac:dyDescent="0.2">
      <c r="A4" s="353"/>
      <c r="B4" s="351"/>
      <c r="C4" s="353"/>
      <c r="D4" s="353"/>
      <c r="E4" s="353"/>
      <c r="F4" s="353"/>
      <c r="G4" s="353"/>
      <c r="H4" s="353"/>
      <c r="I4" s="353"/>
    </row>
    <row r="5" spans="1:18" x14ac:dyDescent="0.2">
      <c r="A5" s="575" t="str">
        <f>'POSTO - Licitante'!A8:O8</f>
        <v>NOME DA EMPRESA</v>
      </c>
      <c r="B5" s="576"/>
      <c r="C5" s="576"/>
      <c r="D5" s="576"/>
      <c r="E5" s="576"/>
      <c r="F5" s="576"/>
      <c r="G5" s="576"/>
      <c r="H5" s="576"/>
      <c r="I5" s="577"/>
    </row>
    <row r="6" spans="1:18" x14ac:dyDescent="0.2">
      <c r="A6" s="578" t="str">
        <f>'POSTO - Licitante'!A9:O9</f>
        <v>CNPJ</v>
      </c>
      <c r="B6" s="579"/>
      <c r="C6" s="579"/>
      <c r="D6" s="579"/>
      <c r="E6" s="579"/>
      <c r="F6" s="579"/>
      <c r="G6" s="579"/>
      <c r="H6" s="579"/>
      <c r="I6" s="580"/>
    </row>
    <row r="7" spans="1:18" ht="13.5" thickBot="1" x14ac:dyDescent="0.25">
      <c r="A7" s="571"/>
      <c r="B7" s="571"/>
      <c r="C7" s="571"/>
      <c r="D7" s="571"/>
      <c r="E7" s="571"/>
      <c r="F7" s="571"/>
      <c r="G7" s="571"/>
      <c r="H7" s="571"/>
      <c r="I7" s="571"/>
    </row>
    <row r="8" spans="1:18" ht="25.5" customHeight="1" thickBot="1" x14ac:dyDescent="0.25">
      <c r="A8" s="482" t="s">
        <v>242</v>
      </c>
      <c r="B8" s="483"/>
      <c r="C8" s="483"/>
      <c r="D8" s="483"/>
      <c r="E8" s="483"/>
      <c r="F8" s="483"/>
      <c r="G8" s="483"/>
      <c r="H8" s="483"/>
      <c r="I8" s="484"/>
    </row>
    <row r="9" spans="1:18" x14ac:dyDescent="0.2">
      <c r="A9" s="322"/>
      <c r="B9" s="323"/>
      <c r="C9" s="322"/>
      <c r="D9" s="322"/>
      <c r="E9" s="322"/>
      <c r="F9" s="322"/>
      <c r="G9" s="322"/>
      <c r="H9" s="322"/>
      <c r="I9" s="322"/>
    </row>
    <row r="10" spans="1:18" ht="25.5" customHeight="1" x14ac:dyDescent="0.2">
      <c r="A10" s="324" t="s">
        <v>141</v>
      </c>
      <c r="B10" s="325" t="s">
        <v>149</v>
      </c>
      <c r="C10" s="321" t="s">
        <v>227</v>
      </c>
      <c r="D10" s="326"/>
      <c r="E10" s="322"/>
      <c r="F10" s="322"/>
      <c r="G10" s="322"/>
      <c r="H10" s="322"/>
      <c r="I10" s="386"/>
    </row>
    <row r="11" spans="1:18" ht="18" customHeight="1" x14ac:dyDescent="0.2">
      <c r="A11" s="327">
        <v>1</v>
      </c>
      <c r="B11" s="328" t="str">
        <f>'POSTO - Licitante'!B15</f>
        <v>Psicólogo - CBO 2515-10 - 30 hrs</v>
      </c>
      <c r="C11" s="371">
        <v>30</v>
      </c>
      <c r="D11" s="370"/>
      <c r="E11" s="322"/>
      <c r="F11" s="322"/>
      <c r="G11" s="322"/>
      <c r="H11" s="322"/>
      <c r="I11" s="322"/>
    </row>
    <row r="12" spans="1:18" ht="25.5" customHeight="1" thickBot="1" x14ac:dyDescent="0.3">
      <c r="A12" s="568" t="s">
        <v>151</v>
      </c>
      <c r="B12" s="568"/>
      <c r="C12" s="568"/>
      <c r="D12" s="568"/>
      <c r="E12" s="568"/>
      <c r="F12" s="568"/>
      <c r="G12" s="568"/>
      <c r="H12" s="568"/>
      <c r="I12" s="568"/>
      <c r="J12" s="329"/>
      <c r="K12" s="330"/>
      <c r="L12" s="330"/>
      <c r="M12" s="330"/>
      <c r="N12" s="330"/>
      <c r="O12" s="330"/>
      <c r="P12" s="330"/>
      <c r="Q12" s="331"/>
    </row>
    <row r="13" spans="1:18" ht="51.75" thickTop="1" x14ac:dyDescent="0.2">
      <c r="A13" s="556" t="s">
        <v>141</v>
      </c>
      <c r="B13" s="558" t="s">
        <v>149</v>
      </c>
      <c r="C13" s="556" t="s">
        <v>228</v>
      </c>
      <c r="D13" s="475" t="s">
        <v>243</v>
      </c>
      <c r="E13" s="387" t="s">
        <v>150</v>
      </c>
      <c r="F13" s="387" t="s">
        <v>146</v>
      </c>
      <c r="G13" s="569" t="s">
        <v>143</v>
      </c>
      <c r="H13" s="388" t="s">
        <v>172</v>
      </c>
      <c r="I13" s="475" t="s">
        <v>212</v>
      </c>
      <c r="J13" s="329"/>
      <c r="K13" s="330"/>
      <c r="L13" s="330"/>
      <c r="M13" s="330"/>
      <c r="N13" s="330"/>
      <c r="O13" s="330"/>
      <c r="P13" s="330"/>
      <c r="Q13" s="331"/>
      <c r="R13" s="333"/>
    </row>
    <row r="14" spans="1:18" x14ac:dyDescent="0.2">
      <c r="A14" s="556"/>
      <c r="B14" s="558"/>
      <c r="C14" s="562"/>
      <c r="D14" s="476"/>
      <c r="E14" s="281">
        <v>0.2</v>
      </c>
      <c r="F14" s="281">
        <f>'ENCARGOS SOCIAIS - Licitante'!B23/100</f>
        <v>0</v>
      </c>
      <c r="G14" s="570"/>
      <c r="H14" s="281">
        <f>'CITL - Licitante'!B18</f>
        <v>0</v>
      </c>
      <c r="I14" s="476"/>
      <c r="J14" s="329"/>
      <c r="K14" s="330"/>
      <c r="L14" s="330"/>
      <c r="M14" s="330"/>
      <c r="N14" s="330"/>
      <c r="O14" s="330"/>
      <c r="P14" s="330"/>
      <c r="Q14" s="331"/>
      <c r="R14" s="333"/>
    </row>
    <row r="15" spans="1:18" ht="18" customHeight="1" x14ac:dyDescent="0.2">
      <c r="A15" s="334">
        <v>1</v>
      </c>
      <c r="B15" s="328" t="str">
        <f>B11</f>
        <v>Psicólogo - CBO 2515-10 - 30 hrs</v>
      </c>
      <c r="C15" s="390">
        <f>'POSTO - Licitante'!$C$15</f>
        <v>0</v>
      </c>
      <c r="D15" s="335">
        <f>(C15/(C11*5))*1.5</f>
        <v>0</v>
      </c>
      <c r="E15" s="335">
        <f>D15*$E$14</f>
        <v>0</v>
      </c>
      <c r="F15" s="336">
        <f>(D15+E15)*$F$14</f>
        <v>0</v>
      </c>
      <c r="G15" s="336">
        <f t="shared" ref="G15" si="0">D15+E15+F15</f>
        <v>0</v>
      </c>
      <c r="H15" s="336">
        <f>G15*$H$14</f>
        <v>0</v>
      </c>
      <c r="I15" s="389">
        <f>ROUND((G15+H15),2)</f>
        <v>0</v>
      </c>
      <c r="J15" s="329"/>
      <c r="K15" s="330"/>
      <c r="L15" s="330"/>
      <c r="M15" s="330"/>
      <c r="N15" s="330"/>
      <c r="O15" s="330"/>
      <c r="P15" s="330"/>
      <c r="Q15" s="331"/>
      <c r="R15" s="333"/>
    </row>
    <row r="16" spans="1:18" ht="25.5" customHeight="1" thickBot="1" x14ac:dyDescent="0.3">
      <c r="A16" s="568" t="s">
        <v>152</v>
      </c>
      <c r="B16" s="568"/>
      <c r="C16" s="568"/>
      <c r="D16" s="568"/>
      <c r="E16" s="568"/>
      <c r="F16" s="568"/>
      <c r="G16" s="568"/>
      <c r="H16" s="568"/>
      <c r="I16" s="568"/>
    </row>
    <row r="17" spans="1:18" ht="51.75" thickTop="1" x14ac:dyDescent="0.2">
      <c r="A17" s="556" t="s">
        <v>141</v>
      </c>
      <c r="B17" s="558" t="s">
        <v>149</v>
      </c>
      <c r="C17" s="556" t="s">
        <v>228</v>
      </c>
      <c r="D17" s="475" t="s">
        <v>244</v>
      </c>
      <c r="E17" s="387" t="s">
        <v>150</v>
      </c>
      <c r="F17" s="387" t="s">
        <v>146</v>
      </c>
      <c r="G17" s="569" t="s">
        <v>143</v>
      </c>
      <c r="H17" s="388" t="s">
        <v>172</v>
      </c>
      <c r="I17" s="475" t="s">
        <v>213</v>
      </c>
      <c r="J17" s="329"/>
      <c r="K17" s="330"/>
      <c r="L17" s="330"/>
      <c r="M17" s="330"/>
      <c r="N17" s="330"/>
      <c r="O17" s="330"/>
      <c r="P17" s="330"/>
      <c r="Q17" s="331"/>
      <c r="R17" s="333"/>
    </row>
    <row r="18" spans="1:18" x14ac:dyDescent="0.2">
      <c r="A18" s="556"/>
      <c r="B18" s="558"/>
      <c r="C18" s="562"/>
      <c r="D18" s="476"/>
      <c r="E18" s="281">
        <v>0.2</v>
      </c>
      <c r="F18" s="281">
        <f>'ENCARGOS SOCIAIS - Licitante'!B23/100</f>
        <v>0</v>
      </c>
      <c r="G18" s="570"/>
      <c r="H18" s="281">
        <f>'CITL - Licitante'!B18</f>
        <v>0</v>
      </c>
      <c r="I18" s="476"/>
      <c r="J18" s="329"/>
      <c r="K18" s="330"/>
      <c r="L18" s="330"/>
      <c r="M18" s="330"/>
      <c r="N18" s="330"/>
      <c r="O18" s="330"/>
      <c r="P18" s="330"/>
      <c r="Q18" s="331"/>
      <c r="R18" s="333"/>
    </row>
    <row r="19" spans="1:18" x14ac:dyDescent="0.2">
      <c r="A19" s="334">
        <v>1</v>
      </c>
      <c r="B19" s="328" t="str">
        <f>B11</f>
        <v>Psicólogo - CBO 2515-10 - 30 hrs</v>
      </c>
      <c r="C19" s="390">
        <f>'POSTO - Licitante'!$C$15</f>
        <v>0</v>
      </c>
      <c r="D19" s="335">
        <f>(C19/(C11*5))*2</f>
        <v>0</v>
      </c>
      <c r="E19" s="335">
        <f>D19*$E$18</f>
        <v>0</v>
      </c>
      <c r="F19" s="336">
        <f>(D19+E19)*$F$18</f>
        <v>0</v>
      </c>
      <c r="G19" s="336">
        <f t="shared" ref="G19" si="1">D19+E19+F19</f>
        <v>0</v>
      </c>
      <c r="H19" s="336">
        <f>G19*$H$18</f>
        <v>0</v>
      </c>
      <c r="I19" s="389">
        <f t="shared" ref="I19" si="2">ROUND((G19+H19),2)</f>
        <v>0</v>
      </c>
      <c r="J19" s="329"/>
      <c r="K19" s="330"/>
      <c r="L19" s="330"/>
      <c r="M19" s="329"/>
      <c r="N19" s="330"/>
      <c r="O19" s="330"/>
      <c r="P19" s="330"/>
      <c r="Q19" s="331"/>
      <c r="R19" s="333"/>
    </row>
    <row r="20" spans="1:18" ht="25.5" customHeight="1" thickBot="1" x14ac:dyDescent="0.3">
      <c r="A20" s="561" t="s">
        <v>153</v>
      </c>
      <c r="B20" s="561"/>
      <c r="C20" s="561"/>
      <c r="D20" s="561"/>
      <c r="E20" s="561"/>
      <c r="F20" s="561"/>
      <c r="G20" s="561"/>
      <c r="H20" s="561"/>
      <c r="I20" s="561"/>
      <c r="J20" s="329"/>
      <c r="K20" s="330"/>
      <c r="L20" s="330"/>
      <c r="M20" s="330"/>
      <c r="N20" s="330"/>
      <c r="O20" s="330"/>
      <c r="P20" s="330"/>
      <c r="Q20" s="331"/>
      <c r="R20" s="333"/>
    </row>
    <row r="21" spans="1:18" ht="51.75" thickTop="1" x14ac:dyDescent="0.2">
      <c r="A21" s="556" t="s">
        <v>141</v>
      </c>
      <c r="B21" s="558" t="s">
        <v>149</v>
      </c>
      <c r="C21" s="555" t="s">
        <v>145</v>
      </c>
      <c r="D21" s="567" t="s">
        <v>229</v>
      </c>
      <c r="E21" s="337" t="s">
        <v>150</v>
      </c>
      <c r="F21" s="337" t="s">
        <v>146</v>
      </c>
      <c r="G21" s="563" t="s">
        <v>143</v>
      </c>
      <c r="H21" s="332" t="s">
        <v>172</v>
      </c>
      <c r="I21" s="565" t="s">
        <v>214</v>
      </c>
      <c r="J21" s="329"/>
      <c r="K21" s="330"/>
      <c r="L21" s="330"/>
      <c r="M21" s="330"/>
      <c r="N21" s="330"/>
      <c r="O21" s="330"/>
      <c r="P21" s="330"/>
      <c r="Q21" s="331"/>
      <c r="R21" s="333"/>
    </row>
    <row r="22" spans="1:18" x14ac:dyDescent="0.2">
      <c r="A22" s="556"/>
      <c r="B22" s="558"/>
      <c r="C22" s="562"/>
      <c r="D22" s="566"/>
      <c r="E22" s="281">
        <v>0.2</v>
      </c>
      <c r="F22" s="281">
        <f>'ENCARGOS SOCIAIS - Licitante'!B23/100</f>
        <v>0</v>
      </c>
      <c r="G22" s="564"/>
      <c r="H22" s="281">
        <f>'CITL - Licitante'!B18</f>
        <v>0</v>
      </c>
      <c r="I22" s="566"/>
      <c r="J22" s="329"/>
      <c r="K22" s="330"/>
      <c r="L22" s="330"/>
      <c r="M22" s="330"/>
      <c r="N22" s="330"/>
      <c r="O22" s="330"/>
      <c r="P22" s="330"/>
      <c r="Q22" s="331"/>
      <c r="R22" s="333"/>
    </row>
    <row r="23" spans="1:18" x14ac:dyDescent="0.2">
      <c r="A23" s="334">
        <v>1</v>
      </c>
      <c r="B23" s="328" t="str">
        <f>B11</f>
        <v>Psicólogo - CBO 2515-10 - 30 hrs</v>
      </c>
      <c r="C23" s="390">
        <f>'POSTO - Licitante'!$C$15</f>
        <v>0</v>
      </c>
      <c r="D23" s="335">
        <f>(((C23/(C11*5))*1.1428571)*1.2)*1.5</f>
        <v>0</v>
      </c>
      <c r="E23" s="335">
        <f>D23*$E$22</f>
        <v>0</v>
      </c>
      <c r="F23" s="336">
        <f>(D23+E23)*$F$22</f>
        <v>0</v>
      </c>
      <c r="G23" s="336">
        <f t="shared" ref="G23" si="3">D23+E23+F23</f>
        <v>0</v>
      </c>
      <c r="H23" s="336">
        <f>G23*$H$22</f>
        <v>0</v>
      </c>
      <c r="I23" s="389">
        <f t="shared" ref="I23" si="4">ROUND((G23+H23),2)</f>
        <v>0</v>
      </c>
      <c r="J23" s="329"/>
      <c r="K23" s="330"/>
      <c r="L23" s="330"/>
      <c r="M23" s="330"/>
      <c r="N23" s="330"/>
      <c r="O23" s="330"/>
      <c r="P23" s="330"/>
      <c r="Q23" s="331"/>
      <c r="R23" s="333"/>
    </row>
    <row r="24" spans="1:18" ht="25.5" customHeight="1" thickBot="1" x14ac:dyDescent="0.3">
      <c r="A24" s="561" t="s">
        <v>154</v>
      </c>
      <c r="B24" s="561"/>
      <c r="C24" s="561"/>
      <c r="D24" s="561"/>
      <c r="E24" s="561"/>
      <c r="F24" s="561"/>
      <c r="G24" s="561"/>
      <c r="H24" s="561"/>
      <c r="I24" s="561"/>
      <c r="J24" s="329"/>
      <c r="K24" s="330"/>
      <c r="L24" s="330"/>
      <c r="M24" s="330"/>
      <c r="N24" s="330"/>
      <c r="O24" s="330"/>
      <c r="P24" s="330"/>
      <c r="Q24" s="331"/>
      <c r="R24" s="333"/>
    </row>
    <row r="25" spans="1:18" ht="51.75" thickTop="1" x14ac:dyDescent="0.2">
      <c r="A25" s="556" t="s">
        <v>141</v>
      </c>
      <c r="B25" s="558" t="s">
        <v>149</v>
      </c>
      <c r="C25" s="555" t="s">
        <v>145</v>
      </c>
      <c r="D25" s="567" t="s">
        <v>230</v>
      </c>
      <c r="E25" s="337" t="s">
        <v>150</v>
      </c>
      <c r="F25" s="337" t="s">
        <v>146</v>
      </c>
      <c r="G25" s="563" t="s">
        <v>143</v>
      </c>
      <c r="H25" s="332" t="s">
        <v>172</v>
      </c>
      <c r="I25" s="565" t="s">
        <v>215</v>
      </c>
      <c r="J25" s="329"/>
      <c r="K25" s="330"/>
      <c r="L25" s="330"/>
      <c r="M25" s="330"/>
      <c r="N25" s="330"/>
      <c r="O25" s="330"/>
      <c r="P25" s="330"/>
      <c r="Q25" s="331"/>
      <c r="R25" s="333"/>
    </row>
    <row r="26" spans="1:18" x14ac:dyDescent="0.2">
      <c r="A26" s="556"/>
      <c r="B26" s="558"/>
      <c r="C26" s="562"/>
      <c r="D26" s="566"/>
      <c r="E26" s="281">
        <v>0.2</v>
      </c>
      <c r="F26" s="281">
        <f>'ENCARGOS SOCIAIS - Licitante'!B23/100</f>
        <v>0</v>
      </c>
      <c r="G26" s="564"/>
      <c r="H26" s="281">
        <f>'CITL - Licitante'!B18</f>
        <v>0</v>
      </c>
      <c r="I26" s="566"/>
      <c r="J26" s="329"/>
      <c r="K26" s="330"/>
      <c r="L26" s="330"/>
      <c r="M26" s="330"/>
      <c r="N26" s="330"/>
      <c r="O26" s="330"/>
      <c r="P26" s="330"/>
      <c r="Q26" s="331"/>
      <c r="R26" s="333"/>
    </row>
    <row r="27" spans="1:18" x14ac:dyDescent="0.2">
      <c r="A27" s="334">
        <v>1</v>
      </c>
      <c r="B27" s="328" t="str">
        <f>B11</f>
        <v>Psicólogo - CBO 2515-10 - 30 hrs</v>
      </c>
      <c r="C27" s="390">
        <f>'POSTO - Licitante'!$C$15</f>
        <v>0</v>
      </c>
      <c r="D27" s="335">
        <f>(((C27/(C11*5))*1.1428571)*1.2)*2</f>
        <v>0</v>
      </c>
      <c r="E27" s="335">
        <f>D27*$E$26</f>
        <v>0</v>
      </c>
      <c r="F27" s="336">
        <f>(D27+E27)*$F$26</f>
        <v>0</v>
      </c>
      <c r="G27" s="336">
        <f t="shared" ref="G27" si="5">D27+E27+F27</f>
        <v>0</v>
      </c>
      <c r="H27" s="336">
        <f>G27*$H$26</f>
        <v>0</v>
      </c>
      <c r="I27" s="389">
        <f t="shared" ref="I27" si="6">ROUND((G27+H27),2)</f>
        <v>0</v>
      </c>
      <c r="J27" s="329"/>
      <c r="K27" s="330"/>
      <c r="L27" s="330"/>
      <c r="M27" s="330"/>
      <c r="N27" s="330"/>
      <c r="O27" s="330"/>
      <c r="P27" s="330"/>
      <c r="Q27" s="331"/>
      <c r="R27" s="333"/>
    </row>
    <row r="28" spans="1:18" ht="25.5" customHeight="1" thickBot="1" x14ac:dyDescent="0.3">
      <c r="A28" s="552" t="s">
        <v>231</v>
      </c>
      <c r="B28" s="552"/>
      <c r="C28" s="552"/>
      <c r="D28" s="552"/>
      <c r="E28" s="552"/>
      <c r="F28" s="552"/>
      <c r="G28" s="552"/>
      <c r="H28" s="552"/>
      <c r="I28" s="552"/>
      <c r="J28" s="329"/>
      <c r="K28" s="330"/>
      <c r="L28" s="330"/>
      <c r="M28" s="330"/>
      <c r="N28" s="330"/>
      <c r="O28" s="330"/>
      <c r="P28" s="330"/>
      <c r="Q28" s="331"/>
      <c r="R28" s="333"/>
    </row>
    <row r="29" spans="1:18" ht="16.5" customHeight="1" thickTop="1" x14ac:dyDescent="0.2">
      <c r="A29" s="554" t="s">
        <v>295</v>
      </c>
      <c r="B29" s="554"/>
      <c r="C29" s="554"/>
      <c r="D29" s="554"/>
      <c r="E29" s="554"/>
      <c r="F29" s="338"/>
      <c r="G29" s="554" t="s">
        <v>292</v>
      </c>
      <c r="H29" s="554"/>
      <c r="I29" s="554"/>
      <c r="J29" s="553"/>
      <c r="K29" s="553"/>
      <c r="L29" s="553"/>
      <c r="M29" s="553"/>
      <c r="N29" s="553"/>
      <c r="O29" s="553"/>
      <c r="P29" s="553"/>
      <c r="Q29" s="553"/>
      <c r="R29" s="333"/>
    </row>
    <row r="30" spans="1:18" ht="51" x14ac:dyDescent="0.2">
      <c r="A30" s="555" t="s">
        <v>141</v>
      </c>
      <c r="B30" s="557" t="s">
        <v>149</v>
      </c>
      <c r="C30" s="559" t="s">
        <v>217</v>
      </c>
      <c r="D30" s="325" t="s">
        <v>172</v>
      </c>
      <c r="E30" s="559" t="s">
        <v>216</v>
      </c>
      <c r="F30" s="351"/>
      <c r="G30" s="559" t="s">
        <v>217</v>
      </c>
      <c r="H30" s="325" t="s">
        <v>172</v>
      </c>
      <c r="I30" s="559" t="s">
        <v>218</v>
      </c>
      <c r="J30" s="354"/>
      <c r="K30" s="354"/>
      <c r="L30" s="354"/>
      <c r="M30" s="354"/>
      <c r="N30" s="354"/>
      <c r="O30" s="354"/>
      <c r="P30" s="354"/>
      <c r="Q30" s="354"/>
      <c r="R30" s="333"/>
    </row>
    <row r="31" spans="1:18" ht="12.75" customHeight="1" x14ac:dyDescent="0.2">
      <c r="A31" s="556"/>
      <c r="B31" s="558"/>
      <c r="C31" s="560"/>
      <c r="D31" s="319">
        <f>'CITL - Licitante'!B18</f>
        <v>0</v>
      </c>
      <c r="E31" s="560"/>
      <c r="F31" s="352"/>
      <c r="G31" s="560"/>
      <c r="H31" s="319">
        <f>'CITL - Licitante'!B18</f>
        <v>0</v>
      </c>
      <c r="I31" s="560"/>
      <c r="J31" s="354"/>
      <c r="K31" s="354"/>
      <c r="L31" s="354"/>
      <c r="M31" s="354"/>
      <c r="N31" s="354"/>
      <c r="O31" s="354"/>
      <c r="P31" s="354"/>
      <c r="Q31" s="354"/>
      <c r="R31" s="333"/>
    </row>
    <row r="32" spans="1:18" x14ac:dyDescent="0.2">
      <c r="A32" s="334">
        <v>1</v>
      </c>
      <c r="B32" s="328" t="str">
        <f>B11</f>
        <v>Psicólogo - CBO 2515-10 - 30 hrs</v>
      </c>
      <c r="C32" s="391">
        <f>'POSTO - Licitante'!$H$14*'POSTO - Licitante'!$I$14</f>
        <v>0</v>
      </c>
      <c r="D32" s="339">
        <f>C32*$D$31</f>
        <v>0</v>
      </c>
      <c r="E32" s="381">
        <f>ROUND((C32+D32),2)</f>
        <v>0</v>
      </c>
      <c r="F32" s="340"/>
      <c r="G32" s="391">
        <f>'POSTO - Licitante'!$F$14</f>
        <v>0</v>
      </c>
      <c r="H32" s="339">
        <f>G32*$H$31</f>
        <v>0</v>
      </c>
      <c r="I32" s="381">
        <f>ROUND((G32+H32),2)</f>
        <v>0</v>
      </c>
      <c r="J32" s="354"/>
      <c r="K32" s="354"/>
      <c r="L32" s="354"/>
      <c r="M32" s="354"/>
      <c r="N32" s="354"/>
      <c r="O32" s="354"/>
      <c r="P32" s="354"/>
      <c r="Q32" s="354"/>
      <c r="R32" s="333"/>
    </row>
    <row r="33" spans="1:21" ht="25.5" customHeight="1" thickBot="1" x14ac:dyDescent="0.3">
      <c r="A33" s="548" t="s">
        <v>238</v>
      </c>
      <c r="B33" s="548"/>
      <c r="C33" s="548"/>
      <c r="D33" s="548"/>
      <c r="E33" s="548"/>
      <c r="F33" s="548"/>
      <c r="G33" s="548"/>
      <c r="H33" s="548"/>
      <c r="I33" s="548"/>
      <c r="J33" s="403"/>
      <c r="K33" s="403"/>
      <c r="L33" s="403"/>
      <c r="M33" s="403"/>
      <c r="N33" s="403"/>
      <c r="O33" s="403"/>
      <c r="P33" s="403"/>
      <c r="Q33" s="403"/>
      <c r="R33" s="333"/>
    </row>
    <row r="34" spans="1:21" ht="12.75" customHeight="1" thickTop="1" x14ac:dyDescent="0.2">
      <c r="A34" s="322"/>
      <c r="B34" s="377"/>
      <c r="C34" s="377"/>
      <c r="D34" s="377"/>
      <c r="E34" s="377"/>
      <c r="F34" s="377"/>
      <c r="G34" s="377"/>
      <c r="H34" s="377"/>
      <c r="I34" s="377"/>
      <c r="J34" s="378"/>
      <c r="K34" s="378"/>
      <c r="L34" s="378"/>
      <c r="M34" s="378"/>
      <c r="N34" s="378"/>
      <c r="O34" s="378"/>
      <c r="P34" s="378"/>
      <c r="Q34" s="378"/>
      <c r="R34" s="333"/>
    </row>
    <row r="35" spans="1:21" s="380" customFormat="1" x14ac:dyDescent="0.2">
      <c r="A35" s="322"/>
      <c r="B35" s="546" t="s">
        <v>246</v>
      </c>
      <c r="C35" s="546"/>
      <c r="D35" s="546"/>
      <c r="E35" s="546"/>
      <c r="F35" s="546"/>
      <c r="G35" s="546"/>
      <c r="H35" s="546"/>
      <c r="I35" s="546"/>
      <c r="J35" s="547"/>
      <c r="K35" s="547"/>
      <c r="L35" s="547"/>
      <c r="M35" s="547"/>
      <c r="N35" s="547"/>
      <c r="O35" s="547"/>
      <c r="P35" s="547"/>
      <c r="Q35" s="547"/>
      <c r="R35" s="379"/>
    </row>
    <row r="36" spans="1:21" x14ac:dyDescent="0.2">
      <c r="A36" s="322"/>
      <c r="B36" s="546" t="s">
        <v>232</v>
      </c>
      <c r="C36" s="546"/>
      <c r="D36" s="546"/>
      <c r="E36" s="546"/>
      <c r="F36" s="546"/>
      <c r="G36" s="546"/>
      <c r="H36" s="546"/>
      <c r="I36" s="546"/>
      <c r="J36" s="341"/>
      <c r="K36" s="341"/>
      <c r="L36" s="341"/>
      <c r="M36" s="341"/>
      <c r="N36" s="341"/>
      <c r="O36" s="341"/>
      <c r="P36" s="341"/>
      <c r="Q36" s="341"/>
      <c r="R36" s="342"/>
    </row>
    <row r="37" spans="1:21" x14ac:dyDescent="0.2">
      <c r="A37" s="322"/>
      <c r="B37" s="551" t="s">
        <v>294</v>
      </c>
      <c r="C37" s="551"/>
      <c r="D37" s="551"/>
      <c r="E37" s="551"/>
      <c r="F37" s="551"/>
      <c r="G37" s="551"/>
      <c r="H37" s="551"/>
      <c r="I37" s="551"/>
      <c r="J37" s="343"/>
      <c r="K37" s="549"/>
      <c r="L37" s="549"/>
      <c r="M37" s="549"/>
      <c r="N37" s="549"/>
      <c r="O37" s="549"/>
      <c r="P37" s="549"/>
      <c r="Q37" s="549"/>
      <c r="R37" s="550"/>
      <c r="S37" s="341"/>
    </row>
    <row r="38" spans="1:21" x14ac:dyDescent="0.2">
      <c r="A38" s="322"/>
      <c r="B38" s="551" t="s">
        <v>293</v>
      </c>
      <c r="C38" s="551"/>
      <c r="D38" s="551"/>
      <c r="E38" s="551"/>
      <c r="F38" s="551"/>
      <c r="G38" s="551"/>
      <c r="H38" s="551"/>
      <c r="I38" s="551"/>
      <c r="J38" s="341"/>
      <c r="K38" s="341"/>
      <c r="L38" s="341"/>
      <c r="M38" s="341"/>
      <c r="N38" s="341"/>
      <c r="O38" s="341"/>
      <c r="P38" s="341"/>
      <c r="Q38" s="341"/>
      <c r="R38" s="341"/>
      <c r="S38" s="341"/>
    </row>
    <row r="39" spans="1:21" x14ac:dyDescent="0.2">
      <c r="A39" s="322"/>
      <c r="B39" s="546" t="s">
        <v>233</v>
      </c>
      <c r="C39" s="546"/>
      <c r="D39" s="546"/>
      <c r="E39" s="546"/>
      <c r="F39" s="546"/>
      <c r="G39" s="546"/>
      <c r="H39" s="546"/>
      <c r="I39" s="546"/>
      <c r="J39" s="341"/>
      <c r="K39" s="341"/>
      <c r="L39" s="341"/>
      <c r="M39" s="341"/>
      <c r="N39" s="341"/>
      <c r="O39" s="341"/>
      <c r="P39" s="341"/>
      <c r="Q39" s="341"/>
      <c r="R39" s="341"/>
      <c r="S39" s="341"/>
    </row>
    <row r="40" spans="1:21" x14ac:dyDescent="0.2">
      <c r="R40" s="341"/>
      <c r="S40" s="341"/>
      <c r="T40" s="344"/>
      <c r="U40" s="345"/>
    </row>
    <row r="41" spans="1:21" x14ac:dyDescent="0.2">
      <c r="R41" s="341"/>
      <c r="S41" s="341"/>
      <c r="T41" s="344"/>
      <c r="U41" s="345"/>
    </row>
    <row r="46" spans="1:21" x14ac:dyDescent="0.2">
      <c r="J46" s="347"/>
      <c r="K46" s="347"/>
      <c r="L46" s="347"/>
      <c r="M46" s="347"/>
      <c r="N46" s="347"/>
      <c r="O46" s="347"/>
      <c r="P46" s="347"/>
    </row>
    <row r="47" spans="1:21" x14ac:dyDescent="0.2">
      <c r="B47" s="393"/>
      <c r="C47" s="392"/>
      <c r="D47" s="392"/>
      <c r="E47" s="392"/>
    </row>
    <row r="48" spans="1:21" x14ac:dyDescent="0.2">
      <c r="B48" s="393"/>
      <c r="C48" s="392"/>
      <c r="D48" s="392"/>
      <c r="E48" s="392"/>
    </row>
    <row r="49" spans="2:9" x14ac:dyDescent="0.2">
      <c r="B49" s="393"/>
      <c r="C49" s="392"/>
      <c r="D49" s="392"/>
      <c r="E49" s="392"/>
      <c r="H49" s="347"/>
      <c r="I49" s="347"/>
    </row>
    <row r="50" spans="2:9" x14ac:dyDescent="0.2">
      <c r="B50" s="393"/>
      <c r="C50" s="392"/>
      <c r="D50" s="392"/>
      <c r="E50" s="392"/>
    </row>
    <row r="51" spans="2:9" x14ac:dyDescent="0.2">
      <c r="B51" s="395"/>
      <c r="C51" s="394"/>
      <c r="D51" s="394"/>
      <c r="E51" s="394"/>
      <c r="F51" s="347"/>
      <c r="G51" s="347"/>
    </row>
    <row r="52" spans="2:9" x14ac:dyDescent="0.2">
      <c r="B52" s="393"/>
      <c r="C52" s="392"/>
      <c r="D52" s="392"/>
      <c r="E52" s="392"/>
    </row>
    <row r="53" spans="2:9" x14ac:dyDescent="0.2">
      <c r="B53" s="393"/>
      <c r="C53" s="392"/>
      <c r="D53" s="392"/>
      <c r="E53" s="392"/>
    </row>
    <row r="54" spans="2:9" x14ac:dyDescent="0.2">
      <c r="B54" s="393"/>
      <c r="C54" s="392"/>
      <c r="D54" s="392"/>
      <c r="E54" s="392"/>
    </row>
    <row r="55" spans="2:9" x14ac:dyDescent="0.2">
      <c r="B55" s="393"/>
      <c r="C55" s="392"/>
      <c r="D55" s="392"/>
      <c r="E55" s="392"/>
    </row>
    <row r="56" spans="2:9" x14ac:dyDescent="0.2">
      <c r="B56" s="393"/>
      <c r="C56" s="392"/>
      <c r="D56" s="392"/>
      <c r="E56" s="392"/>
    </row>
    <row r="57" spans="2:9" x14ac:dyDescent="0.2">
      <c r="B57" s="393"/>
      <c r="C57" s="392"/>
      <c r="D57" s="392"/>
      <c r="E57" s="392"/>
    </row>
  </sheetData>
  <sheetProtection password="84B6" sheet="1" objects="1" scenarios="1" selectLockedCells="1"/>
  <mergeCells count="53">
    <mergeCell ref="A7:I7"/>
    <mergeCell ref="A1:I1"/>
    <mergeCell ref="A2:I2"/>
    <mergeCell ref="A3:I3"/>
    <mergeCell ref="A5:I5"/>
    <mergeCell ref="A6:I6"/>
    <mergeCell ref="A8:I8"/>
    <mergeCell ref="A12:I12"/>
    <mergeCell ref="A13:A14"/>
    <mergeCell ref="B13:B14"/>
    <mergeCell ref="C13:C14"/>
    <mergeCell ref="G13:G14"/>
    <mergeCell ref="I13:I14"/>
    <mergeCell ref="D13:D14"/>
    <mergeCell ref="A16:I16"/>
    <mergeCell ref="A17:A18"/>
    <mergeCell ref="B17:B18"/>
    <mergeCell ref="C17:C18"/>
    <mergeCell ref="G17:G18"/>
    <mergeCell ref="I17:I18"/>
    <mergeCell ref="D17:D18"/>
    <mergeCell ref="A20:I20"/>
    <mergeCell ref="A21:A22"/>
    <mergeCell ref="B21:B22"/>
    <mergeCell ref="C21:C22"/>
    <mergeCell ref="G21:G22"/>
    <mergeCell ref="I21:I22"/>
    <mergeCell ref="D21:D22"/>
    <mergeCell ref="A24:I24"/>
    <mergeCell ref="A25:A26"/>
    <mergeCell ref="B25:B26"/>
    <mergeCell ref="C25:C26"/>
    <mergeCell ref="G25:G26"/>
    <mergeCell ref="I25:I26"/>
    <mergeCell ref="D25:D26"/>
    <mergeCell ref="A28:I28"/>
    <mergeCell ref="J29:Q29"/>
    <mergeCell ref="G29:I29"/>
    <mergeCell ref="A30:A31"/>
    <mergeCell ref="B30:B31"/>
    <mergeCell ref="E30:E31"/>
    <mergeCell ref="I30:I31"/>
    <mergeCell ref="C30:C31"/>
    <mergeCell ref="G30:G31"/>
    <mergeCell ref="A29:E29"/>
    <mergeCell ref="B39:I39"/>
    <mergeCell ref="J35:Q35"/>
    <mergeCell ref="A33:I33"/>
    <mergeCell ref="B35:I35"/>
    <mergeCell ref="K37:R37"/>
    <mergeCell ref="B36:I36"/>
    <mergeCell ref="B37:I37"/>
    <mergeCell ref="B38:I38"/>
  </mergeCells>
  <printOptions horizontalCentered="1"/>
  <pageMargins left="0.19685039370078741" right="0.19685039370078741" top="0.6692913385826772" bottom="0.39370078740157483" header="0.15748031496062992" footer="7.874015748031496E-2"/>
  <pageSetup paperSize="9" scale="72" orientation="portrait" r:id="rId1"/>
  <headerFooter>
    <oddHeader>&amp;C&amp;G&amp;R&amp;8&amp;P</oddHeader>
    <oddFooter>&amp;L&amp;G
&amp;"Arial,Negrito"&amp;8&amp;K00B0F0SCCAT/CFIC/SECOFC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17" t="s">
        <v>119</v>
      </c>
      <c r="B1" s="518"/>
      <c r="C1" s="518"/>
      <c r="D1" s="518"/>
      <c r="E1" s="519"/>
    </row>
    <row r="2" spans="1:7" ht="12.75" x14ac:dyDescent="0.2">
      <c r="A2" s="122" t="s">
        <v>15</v>
      </c>
      <c r="B2" s="520"/>
      <c r="C2" s="521"/>
      <c r="D2" s="521"/>
      <c r="E2" s="522"/>
    </row>
    <row r="3" spans="1:7" ht="12.75" x14ac:dyDescent="0.2">
      <c r="A3" s="123" t="s">
        <v>16</v>
      </c>
      <c r="B3" s="523"/>
      <c r="C3" s="524"/>
      <c r="D3" s="524"/>
      <c r="E3" s="525"/>
    </row>
    <row r="4" spans="1:7" x14ac:dyDescent="0.2">
      <c r="A4" s="123" t="s">
        <v>17</v>
      </c>
      <c r="B4" s="526" t="e">
        <f>#REF!</f>
        <v>#REF!</v>
      </c>
      <c r="C4" s="527"/>
      <c r="D4" s="527"/>
      <c r="E4" s="528"/>
    </row>
    <row r="5" spans="1:7" ht="12.75" x14ac:dyDescent="0.2">
      <c r="A5" s="124" t="s">
        <v>109</v>
      </c>
      <c r="B5" s="512"/>
      <c r="C5" s="513"/>
      <c r="D5" s="513"/>
      <c r="E5" s="514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5" t="str">
        <f>'item 2 - he 100%'!A8:D8</f>
        <v>Tecnicos de Eleição</v>
      </c>
      <c r="B8" s="516"/>
      <c r="C8" s="516"/>
      <c r="D8" s="516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4" t="s">
        <v>136</v>
      </c>
      <c r="B1" s="535"/>
      <c r="C1" s="535"/>
      <c r="D1" s="535"/>
      <c r="E1" s="536"/>
    </row>
    <row r="2" spans="1:7" ht="12.75" x14ac:dyDescent="0.2">
      <c r="A2" s="218" t="s">
        <v>15</v>
      </c>
      <c r="B2" s="537"/>
      <c r="C2" s="538"/>
      <c r="D2" s="538"/>
      <c r="E2" s="539"/>
    </row>
    <row r="3" spans="1:7" ht="12.75" x14ac:dyDescent="0.2">
      <c r="A3" s="219" t="s">
        <v>16</v>
      </c>
      <c r="B3" s="540"/>
      <c r="C3" s="541"/>
      <c r="D3" s="541"/>
      <c r="E3" s="542"/>
    </row>
    <row r="4" spans="1:7" x14ac:dyDescent="0.2">
      <c r="A4" s="219" t="s">
        <v>17</v>
      </c>
      <c r="B4" s="543" t="e">
        <f>#REF!</f>
        <v>#REF!</v>
      </c>
      <c r="C4" s="544"/>
      <c r="D4" s="544"/>
      <c r="E4" s="545"/>
    </row>
    <row r="5" spans="1:7" ht="12.75" x14ac:dyDescent="0.2">
      <c r="A5" s="220" t="s">
        <v>109</v>
      </c>
      <c r="B5" s="529"/>
      <c r="C5" s="530"/>
      <c r="D5" s="530"/>
      <c r="E5" s="531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2" t="s">
        <v>131</v>
      </c>
      <c r="B8" s="533"/>
      <c r="C8" s="533"/>
      <c r="D8" s="533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POSTO - Licitante</vt:lpstr>
      <vt:lpstr>ENCARGOS SOCIAIS - Licitante</vt:lpstr>
      <vt:lpstr>CITL - Licitante</vt:lpstr>
      <vt:lpstr>Item 1 - he 50%</vt:lpstr>
      <vt:lpstr>item 1 - he 100%</vt:lpstr>
      <vt:lpstr>HORA EXTRA - Licitante</vt:lpstr>
      <vt:lpstr>Item 2 - he 50%</vt:lpstr>
      <vt:lpstr>item 2 - he 100%</vt:lpstr>
      <vt:lpstr>'CITL - Licitante'!Area_de_impressao</vt:lpstr>
      <vt:lpstr>'ENCARGOS SOCIAIS - Licitante'!Area_de_impressao</vt:lpstr>
      <vt:lpstr>'HORA EXTRA - Licitante'!Area_de_impressao</vt:lpstr>
      <vt:lpstr>'POSTO - Licitante'!Area_de_impressao</vt:lpstr>
      <vt:lpstr>'ENCARGOS SOCIAIS - Licitante'!Titulos_de_impressao</vt:lpstr>
      <vt:lpstr>'HORA EXTRA - Licitante'!Titulos_de_impressao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Divaní</cp:lastModifiedBy>
  <cp:lastPrinted>2021-04-30T19:30:09Z</cp:lastPrinted>
  <dcterms:created xsi:type="dcterms:W3CDTF">2002-06-10T15:51:10Z</dcterms:created>
  <dcterms:modified xsi:type="dcterms:W3CDTF">2021-07-07T20:06:32Z</dcterms:modified>
</cp:coreProperties>
</file>